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5" windowWidth="15450" windowHeight="7950"/>
  </bookViews>
  <sheets>
    <sheet name="капремонт на 2021 год" sheetId="1" r:id="rId1"/>
    <sheet name="По перспективной программе" sheetId="2" r:id="rId2"/>
    <sheet name="Лист3" sheetId="3" r:id="rId3"/>
  </sheets>
  <definedNames>
    <definedName name="_xlnm.Print_Area" localSheetId="0">'капремонт на 2021 год'!$A$1:$M$136</definedName>
  </definedNames>
  <calcPr calcId="125725"/>
</workbook>
</file>

<file path=xl/calcChain.xml><?xml version="1.0" encoding="utf-8"?>
<calcChain xmlns="http://schemas.openxmlformats.org/spreadsheetml/2006/main">
  <c r="L32" i="1"/>
  <c r="H47" l="1"/>
  <c r="J47"/>
  <c r="L47"/>
  <c r="M47"/>
  <c r="G47"/>
  <c r="D47"/>
  <c r="C47"/>
  <c r="H32"/>
  <c r="G32"/>
  <c r="C32"/>
  <c r="D32"/>
  <c r="M32"/>
  <c r="E106"/>
  <c r="B110"/>
  <c r="F111"/>
  <c r="F115"/>
  <c r="J26"/>
  <c r="J27"/>
  <c r="J28"/>
  <c r="J29"/>
  <c r="J30"/>
  <c r="J25"/>
  <c r="J22"/>
  <c r="J23"/>
  <c r="J24"/>
  <c r="J19"/>
  <c r="F110"/>
  <c r="E110"/>
  <c r="D110"/>
  <c r="J94"/>
  <c r="H94"/>
  <c r="C94"/>
  <c r="C80"/>
  <c r="E107"/>
  <c r="L61"/>
  <c r="L80"/>
  <c r="L94"/>
  <c r="M94"/>
  <c r="M80"/>
  <c r="J33"/>
  <c r="K94"/>
  <c r="J75"/>
  <c r="J64"/>
  <c r="J63"/>
  <c r="D80"/>
  <c r="D94" s="1"/>
  <c r="G80"/>
  <c r="G94" s="1"/>
  <c r="H80"/>
  <c r="I80"/>
  <c r="I94" s="1"/>
  <c r="L98" l="1"/>
  <c r="J65"/>
  <c r="J66"/>
  <c r="J67"/>
  <c r="J68"/>
  <c r="J69"/>
  <c r="J70"/>
  <c r="J71"/>
  <c r="J72"/>
  <c r="J73"/>
  <c r="J74"/>
  <c r="J76"/>
  <c r="J77"/>
  <c r="J78"/>
  <c r="J79"/>
  <c r="K61"/>
  <c r="J51"/>
  <c r="J53"/>
  <c r="J54"/>
  <c r="J56"/>
  <c r="J57"/>
  <c r="J59"/>
  <c r="J60"/>
  <c r="J50"/>
  <c r="J52"/>
  <c r="J55"/>
  <c r="J58"/>
  <c r="J18"/>
  <c r="J80" l="1"/>
  <c r="J61"/>
  <c r="E116" l="1"/>
  <c r="E117"/>
  <c r="E118"/>
  <c r="D116"/>
  <c r="D117"/>
  <c r="D118"/>
  <c r="E114"/>
  <c r="D114"/>
  <c r="D113"/>
  <c r="E113"/>
  <c r="E109"/>
  <c r="D109"/>
  <c r="D108"/>
  <c r="E108"/>
  <c r="D107"/>
  <c r="D106"/>
  <c r="M48" i="2"/>
  <c r="M49"/>
  <c r="M50"/>
  <c r="M51"/>
  <c r="M52"/>
  <c r="M53"/>
  <c r="M54"/>
  <c r="M55"/>
  <c r="M56"/>
  <c r="D21" l="1"/>
  <c r="G21" s="1"/>
  <c r="B65"/>
  <c r="C65" s="1"/>
  <c r="D65" s="1"/>
  <c r="E65" s="1"/>
  <c r="F65" s="1"/>
  <c r="G65" s="1"/>
  <c r="I60"/>
  <c r="H57"/>
  <c r="G57"/>
  <c r="F57"/>
  <c r="E57"/>
  <c r="D57"/>
  <c r="C57"/>
  <c r="M47"/>
  <c r="M57" s="1"/>
  <c r="I45"/>
  <c r="H45"/>
  <c r="C45"/>
  <c r="M44"/>
  <c r="M43"/>
  <c r="M42"/>
  <c r="M41"/>
  <c r="M40"/>
  <c r="M39"/>
  <c r="M38"/>
  <c r="M37"/>
  <c r="M36"/>
  <c r="M35"/>
  <c r="M34"/>
  <c r="M45" s="1"/>
  <c r="K31"/>
  <c r="K60" s="1"/>
  <c r="I31"/>
  <c r="C31"/>
  <c r="G30"/>
  <c r="L30" s="1"/>
  <c r="D29"/>
  <c r="G29" s="1"/>
  <c r="L29" s="1"/>
  <c r="D28"/>
  <c r="G28" s="1"/>
  <c r="H28" s="1"/>
  <c r="D27"/>
  <c r="G27" s="1"/>
  <c r="L27" s="1"/>
  <c r="D26"/>
  <c r="G26" s="1"/>
  <c r="L26" s="1"/>
  <c r="D25"/>
  <c r="G25" s="1"/>
  <c r="L25" s="1"/>
  <c r="D24"/>
  <c r="G24" s="1"/>
  <c r="L24" s="1"/>
  <c r="D23"/>
  <c r="G23" s="1"/>
  <c r="L23" s="1"/>
  <c r="G22"/>
  <c r="L22" s="1"/>
  <c r="D20"/>
  <c r="G20" s="1"/>
  <c r="L20" s="1"/>
  <c r="L19"/>
  <c r="H19"/>
  <c r="J19" s="1"/>
  <c r="D19"/>
  <c r="A19"/>
  <c r="A20" s="1"/>
  <c r="A22" s="1"/>
  <c r="L18"/>
  <c r="J18"/>
  <c r="H18"/>
  <c r="D18"/>
  <c r="D31" s="1"/>
  <c r="B15"/>
  <c r="C15" s="1"/>
  <c r="D15" s="1"/>
  <c r="E15" s="1"/>
  <c r="F15" s="1"/>
  <c r="G15" s="1"/>
  <c r="H15" s="1"/>
  <c r="I15" s="1"/>
  <c r="J15" s="1"/>
  <c r="K15" s="1"/>
  <c r="L15" s="1"/>
  <c r="M15" s="1"/>
  <c r="L21" l="1"/>
  <c r="L28"/>
  <c r="H21"/>
  <c r="M21" s="1"/>
  <c r="J21" s="1"/>
  <c r="F69" s="1"/>
  <c r="F66"/>
  <c r="F67"/>
  <c r="G31"/>
  <c r="H20"/>
  <c r="M20" s="1"/>
  <c r="H23"/>
  <c r="M23" s="1"/>
  <c r="H24"/>
  <c r="M24" s="1"/>
  <c r="H25"/>
  <c r="M25" s="1"/>
  <c r="H26"/>
  <c r="M26" s="1"/>
  <c r="H27"/>
  <c r="M27" s="1"/>
  <c r="H29"/>
  <c r="M29" s="1"/>
  <c r="L31"/>
  <c r="L60" s="1"/>
  <c r="H22"/>
  <c r="H30"/>
  <c r="M30" l="1"/>
  <c r="J30" s="1"/>
  <c r="F78" s="1"/>
  <c r="J22"/>
  <c r="F70" s="1"/>
  <c r="M22"/>
  <c r="J28"/>
  <c r="F76" s="1"/>
  <c r="M28"/>
  <c r="M31"/>
  <c r="H31"/>
  <c r="J29"/>
  <c r="F77" s="1"/>
  <c r="J27"/>
  <c r="F75" s="1"/>
  <c r="J26"/>
  <c r="F74" s="1"/>
  <c r="J25"/>
  <c r="F73" s="1"/>
  <c r="J24"/>
  <c r="F72" s="1"/>
  <c r="J23"/>
  <c r="F71" s="1"/>
  <c r="J20"/>
  <c r="B130" i="1"/>
  <c r="J46"/>
  <c r="F128" l="1"/>
  <c r="H46"/>
  <c r="F68" i="2"/>
  <c r="J31"/>
  <c r="J38" i="1"/>
  <c r="H38" s="1"/>
  <c r="J59" i="2" l="1"/>
  <c r="J60" s="1"/>
  <c r="F130" i="1"/>
  <c r="F122"/>
  <c r="H61"/>
  <c r="I61"/>
  <c r="C61"/>
  <c r="M59" i="2" l="1"/>
  <c r="M60" s="1"/>
  <c r="M61" i="1" l="1"/>
  <c r="M98" s="1"/>
  <c r="J35"/>
  <c r="H35" s="1"/>
  <c r="B103"/>
  <c r="C103" s="1"/>
  <c r="D103" s="1"/>
  <c r="E103" s="1"/>
  <c r="F103" s="1"/>
  <c r="G103" s="1"/>
  <c r="F118" l="1"/>
  <c r="F119"/>
  <c r="J37" l="1"/>
  <c r="H37" s="1"/>
  <c r="D22"/>
  <c r="D23"/>
  <c r="D31"/>
  <c r="D34"/>
  <c r="D27"/>
  <c r="D24"/>
  <c r="D33"/>
  <c r="D26"/>
  <c r="D29"/>
  <c r="D21"/>
  <c r="F121" l="1"/>
  <c r="J21"/>
  <c r="F106" s="1"/>
  <c r="F113" l="1"/>
  <c r="J31"/>
  <c r="J32" s="1"/>
  <c r="J34"/>
  <c r="F117" l="1"/>
  <c r="F116"/>
  <c r="F114"/>
  <c r="K98"/>
  <c r="I98"/>
  <c r="A22"/>
  <c r="A23" s="1"/>
  <c r="B15"/>
  <c r="C15" s="1"/>
  <c r="D15" s="1"/>
  <c r="E15" s="1"/>
  <c r="F15" s="1"/>
  <c r="G15" s="1"/>
  <c r="H15" s="1"/>
  <c r="I15" s="1"/>
  <c r="J15" s="1"/>
  <c r="K15" s="1"/>
  <c r="L15" s="1"/>
  <c r="M15" s="1"/>
  <c r="H34" l="1"/>
  <c r="F112" s="1"/>
  <c r="F108"/>
  <c r="F107"/>
  <c r="J40" l="1"/>
  <c r="H40" l="1"/>
  <c r="J36"/>
  <c r="J39"/>
  <c r="H39" s="1"/>
  <c r="J41"/>
  <c r="H41" s="1"/>
  <c r="J42"/>
  <c r="H42" s="1"/>
  <c r="J43"/>
  <c r="H43" s="1"/>
  <c r="J44"/>
  <c r="H44" s="1"/>
  <c r="J45"/>
  <c r="H45" s="1"/>
  <c r="F120" l="1"/>
  <c r="F129"/>
  <c r="F124"/>
  <c r="H36"/>
  <c r="F127"/>
  <c r="F125"/>
  <c r="F123"/>
  <c r="F126"/>
  <c r="F109"/>
  <c r="J98"/>
</calcChain>
</file>

<file path=xl/sharedStrings.xml><?xml version="1.0" encoding="utf-8"?>
<sst xmlns="http://schemas.openxmlformats.org/spreadsheetml/2006/main" count="515" uniqueCount="197">
  <si>
    <t>№ п/п</t>
  </si>
  <si>
    <t>Наименование объекта</t>
  </si>
  <si>
    <t>Общая площадь квартир жилых домов, кв.м</t>
  </si>
  <si>
    <t>Ввод площади в текущем году, кв. м</t>
  </si>
  <si>
    <t>Сроки проведения капитального ремонта</t>
  </si>
  <si>
    <t>начало месяц, год</t>
  </si>
  <si>
    <t>окончание месяц, год</t>
  </si>
  <si>
    <t>Стоимость проведения капитального ремонта, руб.</t>
  </si>
  <si>
    <t>сметная</t>
  </si>
  <si>
    <t>договорная</t>
  </si>
  <si>
    <t>в том числе</t>
  </si>
  <si>
    <t>бюджет</t>
  </si>
  <si>
    <t>Объекты с вводом площади в текущем году</t>
  </si>
  <si>
    <t>Затраты заказчика</t>
  </si>
  <si>
    <t>всего</t>
  </si>
  <si>
    <t>исполнительного комитета</t>
  </si>
  <si>
    <t>УТВЕРЖДЕНО</t>
  </si>
  <si>
    <t>Решение Кричевского районного</t>
  </si>
  <si>
    <t>ВСЕГО:</t>
  </si>
  <si>
    <t>Итого:</t>
  </si>
  <si>
    <t>- вновь начатые объекты:</t>
  </si>
  <si>
    <t>"Капитальный ремонт жилого дома № 7 по ул. Микрорайон Сож в г. Кричеве"</t>
  </si>
  <si>
    <t>Текущий график</t>
  </si>
  <si>
    <t>стоимость работ на 2020 год</t>
  </si>
  <si>
    <t>Затраты заказчика (авторский надзор, технический надзор,  целевые отчисления, приемка объетов в эксплуатацию, непредвиденные затраты)</t>
  </si>
  <si>
    <t>сумма от внесения платы за капитальный ремонт граж-данами и арендаторами нежилых помещений</t>
  </si>
  <si>
    <t>капитального ремонта жилищного фонда по Кричевскому району  на 2021 год</t>
  </si>
  <si>
    <t>"Капитальный ремонт жилого дома № 21а по ул. Октябрьская в г. Кричеве"</t>
  </si>
  <si>
    <t>"Капитальный ремонт жилого дома № 7 по ул. Парковая в г. Кричеве"</t>
  </si>
  <si>
    <t>"Капитальный ремонт жилого дома № 8 по ул. Заслонова в г. Кричеве"</t>
  </si>
  <si>
    <t>План финансирования 2021 года, руб.</t>
  </si>
  <si>
    <t>креди-торская задол-женность на 01.01. 2021 г.</t>
  </si>
  <si>
    <t>Исполь-зовано средств на   01.01. 2021 г., руб.</t>
  </si>
  <si>
    <t>сентябрь  2021 г.</t>
  </si>
  <si>
    <t>июль 2021 г.</t>
  </si>
  <si>
    <t>"Капитальный ремонт жилого дома № 6 по ул. Микрорайон Сож в г. Кричеве"</t>
  </si>
  <si>
    <t>"Капитальный ремонт жилого дома № 62 по ул. Ворошилова в г. Кричеве"</t>
  </si>
  <si>
    <t>"Капитальный ремонт жилого дома № 18 по ул. Коммунистическая в г. Кричеве"</t>
  </si>
  <si>
    <t>"Капитальный ремонт жилого дома № 2 по ул. Чапаева в г. Кричеве"</t>
  </si>
  <si>
    <t>"Капитальный ремонт жилого дома № 37 по ул. Ворошилова в г. Кричеве"</t>
  </si>
  <si>
    <t>"Капитальный ремонт жилого дома № 8 по ул. м-н Сож в г. Кричеве"</t>
  </si>
  <si>
    <t>"Капитальный ремонт жилого дома № 4 по ул. Коммунистическая в г. Кричеве"</t>
  </si>
  <si>
    <t>"Капитальный ремонт жилого дома № 5 по ул. Космонавтов в г. Кричеве"</t>
  </si>
  <si>
    <t>июль  2021 г.</t>
  </si>
  <si>
    <t xml:space="preserve">март  2021 г. </t>
  </si>
  <si>
    <t>май          2021 г.</t>
  </si>
  <si>
    <t>май  2021 г.</t>
  </si>
  <si>
    <t>Разработка проектной документации на 2022 год</t>
  </si>
  <si>
    <t>Информация по объектам текущего графика капитального ремонта жилищного фонда</t>
  </si>
  <si>
    <t>Норма-тивный срок произ-водства работ</t>
  </si>
  <si>
    <t xml:space="preserve">Сроки проведения капитального ремонта </t>
  </si>
  <si>
    <t>Стоимость          1 кв. м</t>
  </si>
  <si>
    <t>Виды ремонтно-строительных работ</t>
  </si>
  <si>
    <t>Подрядная организация</t>
  </si>
  <si>
    <t xml:space="preserve">Ремонт рулонной кровли(без утепления), ремонт парапетов, выходов на кровлю, вентиляционных шахт, ремонт козырьков над входами, ремонт крылец, замена деревянных оконных блоков в местах общего пользования на оконные блоки из ПВХ, замена отмостки, ремонт балконных плит, ремонт стыков стеновых панелей, окраска стыков стеновых панелей, замена магистральных трубопроводов систем холодного и горячего водоснабжения, канализации, отопления по тех. подполью, устройство молниезащиты. </t>
  </si>
  <si>
    <t>По результатам процедуры выбора подрядной организации.</t>
  </si>
  <si>
    <t>Ремонт рулонной кровли, устройство организованного водостока, ремонт экранов лоджий, ремонт стыков стеновых панелей, полная окраска фасада, замена деревянных оконных блоков в местах общего пользования на окна ПВХ, замена отмостки,  ремонт входных групп (ремонт крылец, замена  дверных блоков входов в подъезды, подвал), ремонт внутренних сетей водоснабжения, канализации, отопления, устройство молниезащиты, благоустройство придомовой территории (ремонт проезжей части, ремонт тротуарных дорожек).</t>
  </si>
  <si>
    <t>Замена шиферной кровли, ремонт балконов, замена отмостки, замена вентшахт  выше уровня чердачного перекрытия, замена деревянных оконных блоков в местах общего пользования на окна из ПВХ, ремонт входных групп (с устройством облегченных козырьков над входом), ремонт фасада,  ремонт внутренних сетей водоснабжения, канализации, отопления, устройство молниезащиты, благоустройство придомовой территории (подходы к подъездам).</t>
  </si>
  <si>
    <t>Замена шиферной кровли, ремонт отмостки, замена вентшахт, замена деревянных оконных блоков в местах общего пользования на окна из ПВХ, ремонт входных групп с заменой дверных блоков, ремонт фасадов, ремонт внутренних сетей водоснабжения, канализации, отопления, устройство молниезащиты, благоустройство  придомовой территории (ремонт подходов к подъездам).</t>
  </si>
  <si>
    <t>Замена шиферной кровли, замена отмостки с устройством водоотводных лотков, замена вентшахт  выше уровня чердачного перекрытия, замена деревянных оконных блоков в местах общего пользования на окна из ПВХ, ремонт входных групп с заменой дверных блоков, ремонт фасада (ремонт перилл лестничного марша),  ремонт внутренних сетей водоснабжения, канализации, отопления, устройство молниезащиты, благоустройство придомовой территории.</t>
  </si>
  <si>
    <t>Ремонт рулонной кровли, ремонт стыков стеновых панелей, окраска фасада, замена деревянных оконных блоков в местах общего пользования на окна ПВХ, ремонт экранов лоджий, ремонт входных групп (с покраской), ремонт внутренних сетей водоснабжения, канализации и отопления, замена отмостки, благоустройство придомовой территории (ремонт проезжей части, тротуарных дорожек, подходов к входным группам).</t>
  </si>
  <si>
    <t>Замена шиферной кровли,  ремонт балконов, замена отмостки, замена вентшахт  выше уровня чердачного перекрытия, замена деревянных оконных блоков в местах общего пользования на окна из ПВХ, ремонт входных групп, ремонт фасадов,  ремонт внутренних сетей водоснабжения, канализации, отопления, устройство молниезащиты, благоустройство придомовой территории.</t>
  </si>
  <si>
    <t>Ремонт шиферной кровли, ремонт отмостки, замена вентшахт, замена деревянных оконных блоков в местах общего пользования на окна из ПВХ, ремонт входных групп с заменой дверных блоков (ремонт перегородки тамбура с площадкой лестничного марша), ремонт фасадов,  ремонт цоколя, замена балконов, ремонт внутренних сетей водоснабжения, канализации, отопления, устройство молниезащиты, благоустройство  придомовой территории (ремонт проезжей части).</t>
  </si>
  <si>
    <t>Замена шиферной кровли, ремонт балконов, замена отмостки, замена вентшахт  выше уровня чердачного перекрытия, замена деревянных оконных блоков в местах общего пользования на окна из ПВХ, ремонт входных групп, ремонт фасадов,  ремонт внутренних сетей водоснабжения, канализации, отопления, устройство молниезащиты, благоустройство придомовой территории ( ремонт проезжей части с устройством тротуарных дорожек).</t>
  </si>
  <si>
    <t>Ремонт балконов, замена отмостки, замена вентшахт  выше уровня чердачного перекрытия, замена деревянных оконных блоков в местах общего пользования на окна из ПВХ, ремонт входных групп, ремонт фасадов,  ремонт внутренних сетей водоснабжения, канализации, отопления, устройство молниезащиты, благоустройство придомовой территории</t>
  </si>
  <si>
    <t>И.Н.Токмакова</t>
  </si>
  <si>
    <t>"Капитальный ремонт жилого дома № 3 по ул. Вокзальная в г. Кричеве"</t>
  </si>
  <si>
    <t>ул. Мира, д. 6</t>
  </si>
  <si>
    <t>ул. Коммунистическая, д. 7</t>
  </si>
  <si>
    <t>ул. Фрунзе, д. 11</t>
  </si>
  <si>
    <t>ул. Фрунзе, д. 13</t>
  </si>
  <si>
    <t>ул. Октябрьская, д. 19б</t>
  </si>
  <si>
    <t>ул. Фрунзе, д. 9/14</t>
  </si>
  <si>
    <t>Разработка проектной документации</t>
  </si>
  <si>
    <t>переходящие с 2020 года</t>
  </si>
  <si>
    <t>"Капитальный ремонт жилого дома № 21 А по ул. Октябрьская в г. Кричеве"</t>
  </si>
  <si>
    <t>"Капитальный ремонт жилого дома (общежитие) № 36 А по ул. Октябрьская в г. Кричеве"</t>
  </si>
  <si>
    <t>"Капитальный ремонт жилого дома № 7 по ул.Парковая в г. Кричеве"</t>
  </si>
  <si>
    <t>"Капитальный ремонт жилого дома № 8 по ул. Микрорайон Сож в г. Кричеве"</t>
  </si>
  <si>
    <t>СОГЛАСОВАНО</t>
  </si>
  <si>
    <t>Управление ЖКХ</t>
  </si>
  <si>
    <t>Начальник финансового отдела</t>
  </si>
  <si>
    <t>Могилевского облисполкома</t>
  </si>
  <si>
    <t>Кричевского райисполкома</t>
  </si>
  <si>
    <t>___________________________</t>
  </si>
  <si>
    <t>_______________________И.Л.Кравцова</t>
  </si>
  <si>
    <t>№ ___________</t>
  </si>
  <si>
    <t>________________2020 г.</t>
  </si>
  <si>
    <t>__________________2020 г.</t>
  </si>
  <si>
    <t>от "_____"____________2020 г.</t>
  </si>
  <si>
    <t>"Капитальный ремонт жилого дома № 12 по ул. Вокзальная в г. Кричеве"</t>
  </si>
  <si>
    <t>"Капитальный ремонт жилого дома № 14 по ул. Вокзальная в г. Кричеве"</t>
  </si>
  <si>
    <t>"Капитальный ремонт жилого дома № 14 по ул. Вокзальнаяв г. Кричеве"</t>
  </si>
  <si>
    <t>Капитальный ремонт жилого дома № 12 по ул. Вокзальная в г. Кричеве</t>
  </si>
  <si>
    <t>в том числе средства поступившие в 2020 году</t>
  </si>
  <si>
    <t>Капитальный ремонт жилого дома № 14 по ул. Вокзальная в г. Кричеве</t>
  </si>
  <si>
    <t>ул. Щорса, д. 31</t>
  </si>
  <si>
    <t>ул. Коммунистическая, д. 5</t>
  </si>
  <si>
    <t>ул. Микрорайон Сож, д. 11</t>
  </si>
  <si>
    <t>ул. Коммунистическая, д. 16</t>
  </si>
  <si>
    <t>ул.Коммунистическая, д. 9</t>
  </si>
  <si>
    <t>"Капитальный ремонт жилого дома № 1 по ул. Мстиславское шоссе в г. Кричеве"</t>
  </si>
  <si>
    <t>Главный специалист отдела ЖКХ Кричевского районного</t>
  </si>
  <si>
    <t>Замена шиферной кровли, ремонт балконов, замена отмостки, замена вентшахт  выше уровня чердачного перекрытия, замена деревянных оконных блоков в местах общего пользования на окна из ПВХ, ремонт входных групп, ремонт фасадов,  ремонт внутренних сетей отопления, канализация, устройство молниезащиты, благоустройство придомовой территории.</t>
  </si>
  <si>
    <t>"Капитальный ремонт жилого дома № 4 по ул. Заслонова в г. Кричеве"</t>
  </si>
  <si>
    <t>"Капитальный ремонт жилого дома № 6 по ул. Заслонова в г. Кричеве"</t>
  </si>
  <si>
    <t>"Капитальный ремонт жилого дома № 14 по ул. Заслонова в г. Кричеве"</t>
  </si>
  <si>
    <t>"Капитальный ремонт жилого дома № 16 по ул. Заслонова в г. Кричеве"</t>
  </si>
  <si>
    <t>"Капитальный ремонт жилого дома № 11 по ул. Заслонова в г. Кричеве"</t>
  </si>
  <si>
    <t>"Капитальный ремонт жилого дома № 13 по ул. Заслонова в г. Кричеве"</t>
  </si>
  <si>
    <t>"Капитальный ремонт жилого дома № 18 по ул. Заслонова в г. Кричеве"</t>
  </si>
  <si>
    <t>"Капитальный ремонт жилого дома № 15 по ул. Заслонова в г. Кричеве"</t>
  </si>
  <si>
    <t>Замена шиферной кровли, ремонт балконов, замена отмостки, замена вентшахт  выше уровня чердачного перекрытия, замена деревянных оконных блоков в местах общего пользования на окна из ПВХ, ремонт входных групп, ремонт фасадов,  ремонт внутренних сетей водоснабжения, канализации, замена печного отопления на электрокотлы, устройство молниезащиты, благоустройство придомовой территории ( ремонт проезжей части с устройством тротуарных дорожек).</t>
  </si>
  <si>
    <t>"Капитальный ремонт жилого дома № 13  по ул. Заслонова в г. Кричеве"</t>
  </si>
  <si>
    <t>"Капитальный ремонт жилого дома № 18  по ул. Заслонова в г. Кричеве"</t>
  </si>
  <si>
    <t>"Капитальный ремонт жилого дома (общежитие) № 36 а по ул. Октябрьская в г. Кричеве"</t>
  </si>
  <si>
    <t>ул. Заслонова, д.11</t>
  </si>
  <si>
    <t>ул. Фрунзе, д. 8/12</t>
  </si>
  <si>
    <t>ул. Вокзальная, д.12</t>
  </si>
  <si>
    <t>ул. Вокзальная, д.3</t>
  </si>
  <si>
    <t>ул. Держинского,д.34</t>
  </si>
  <si>
    <t>ул. Коммунистическая, д.7</t>
  </si>
  <si>
    <t>ул. Коммунистическая, д.9</t>
  </si>
  <si>
    <t>ул. Коммунистическая, д.5</t>
  </si>
  <si>
    <t>"Капитальный ремонт жилого дома № 36 А по ул. Октябрьская в г. Кричеве"</t>
  </si>
  <si>
    <t>переходящие с 2020 года по объектам ввода в текущем году</t>
  </si>
  <si>
    <t>ул.Совхозная, д. 3 д. Красная Буда</t>
  </si>
  <si>
    <t>Директор Кричевского УКПП "Коммунальник"</t>
  </si>
  <si>
    <t>О.И.Халимоненко</t>
  </si>
  <si>
    <t>"Капитальный ремонт жилого дома № 37 по ул. Титова в г. Кричеве"</t>
  </si>
  <si>
    <t>ноябрь 2020 г.</t>
  </si>
  <si>
    <t>апрель  2021 г.</t>
  </si>
  <si>
    <t>переходящие с 2020 года :</t>
  </si>
  <si>
    <t>2</t>
  </si>
  <si>
    <t>"Капитальный ремонт жилого дома (общежитие) № 6 по ул. Микрорайон Комсомольский в г. Кричеве"</t>
  </si>
  <si>
    <t xml:space="preserve">май   2020 г. </t>
  </si>
  <si>
    <t>Объект введен в эксплуатацию 31.12.2020 года. Перенесены сроки выполнения работ по окраске фасада на благоприятный период, до апреля 2021 года</t>
  </si>
  <si>
    <t>апрель 2021 г.</t>
  </si>
  <si>
    <t>Кричевская ПМК 264</t>
  </si>
  <si>
    <t>ЧУП "Огнеспас"</t>
  </si>
  <si>
    <t>Заместитель председателя</t>
  </si>
  <si>
    <t>Кричевского  райисполкома</t>
  </si>
  <si>
    <t>______________________М.А.Асмоловский</t>
  </si>
  <si>
    <t>________________2021г.</t>
  </si>
  <si>
    <t>__________________2021 г.</t>
  </si>
  <si>
    <t>___________________________2021 г.</t>
  </si>
  <si>
    <t>от "_____"____________2021 г.</t>
  </si>
  <si>
    <t>отдела Кричевского райисполкома</t>
  </si>
  <si>
    <t>Объект введен в эксплуатацию в 05.02.2021 у. Выполнение работ по окраске фасада перенесено на благоприятный период, апрель 2021 г.</t>
  </si>
  <si>
    <t>Начальник отдела жилищно-коммунального хозяйства райисполкома</t>
  </si>
  <si>
    <t>И.В.Качанова</t>
  </si>
  <si>
    <t>в том числе остаок средств, поступившие в 2020 году</t>
  </si>
  <si>
    <t>"Капитальный ремонт жилого дома (общежитие) № 36А по ул. Октябрьская в г. Кричеве"</t>
  </si>
  <si>
    <t xml:space="preserve">Затраты заказчика (авторский надзор, технический надзор ) </t>
  </si>
  <si>
    <t>Затраты заказчика (приемка объетов в эксплуатацию, непредвиденные затраты,  целевые отчисления)</t>
  </si>
  <si>
    <t>итого</t>
  </si>
  <si>
    <t>Замена шиферной кровли, ремонт отмостки, замена вентшахт, замена деревянных оконных блоков в местах общего пользования на окна из ПВХ, ремонт входных групп с заменой дверных блоков, ремонт фасадов, ремонт сетей водоснабжения, канализации, отопления, устройство молниезащиты, благоустройство  придомовой территории (ремонт подходов к подъездам).</t>
  </si>
  <si>
    <t>дек.20</t>
  </si>
  <si>
    <t>мар.21</t>
  </si>
  <si>
    <t>фев.21</t>
  </si>
  <si>
    <t>апр.21</t>
  </si>
  <si>
    <t>июн.21</t>
  </si>
  <si>
    <t>окт.21</t>
  </si>
  <si>
    <t>янв.22</t>
  </si>
  <si>
    <t>авг.21</t>
  </si>
  <si>
    <t>июл.21</t>
  </si>
  <si>
    <t>май.21</t>
  </si>
  <si>
    <t>авг.21 г.</t>
  </si>
  <si>
    <t>"Капитальный ремонт жилого дома № 3 по ул. Микрорайон Комсомольский в г. Кричеве"</t>
  </si>
  <si>
    <t>Капитальный ремонт жилого дома № 12 по ул. Микрорайон Комсомольский в г. Кричеве"</t>
  </si>
  <si>
    <t>"Капитальный ремонт жилого дома № 10 по ул. Микрорайон Сож в г. Кричеве"</t>
  </si>
  <si>
    <t>"Капитальный ремонт жилого дома № 11 по ул. Микрорайон Сож в г. Кричеве"</t>
  </si>
  <si>
    <t>нояб.21 г.</t>
  </si>
  <si>
    <t>"Капитальный ремонт жилого дома № 5 по ул. Фрунзев г. Кричеве"</t>
  </si>
  <si>
    <t>ул. Дзержинского, д. 34</t>
  </si>
  <si>
    <t xml:space="preserve">май.21 </t>
  </si>
  <si>
    <t>май.21.</t>
  </si>
  <si>
    <t>авг.21.</t>
  </si>
  <si>
    <t>сент.21</t>
  </si>
  <si>
    <t>стоимость работ на 2021 год</t>
  </si>
  <si>
    <t>Замена шиферной кровли, ремонт выходов на кровлю, ремонт вентиляционных шахт, замена деревянных оконных блоков на оконные блоки из ПВХ в местах общего пользования, замена дверных блоков в местах общего пользования, ремонт полов в подвале, восстановление покрытия пола из керамической плитки и внутренней отделки в умывальных, санузлах, душевых, усиление и ремонт разрушенных участков наружных стен, ремонт цоколя, ремонт бетонного покрытия крылец, штукатурка фасада с последующей окраской, устройство бетонной отмостки, замена покрытия козырьков над входами, замена люков выхода на чердак на противопожарные и  дверей выхода на кровлю, ремонт плит лоджий с устройством цементной стяжки, замена экранов ограждения лоджий на новые из профилированного листа с полимерным покрытием, замена внутренних инженерных систем холодного и горячего водоснабжения, канализации, противопожарных повысистельных насосов, замена шкафов с пожарными кранамиуравнивание потенциалов, устройство молниезащиты.</t>
  </si>
  <si>
    <t>Кричевское УКПП "Коммунальник"</t>
  </si>
  <si>
    <t>ЧСУП "Грава Мастер" г. Могилев</t>
  </si>
  <si>
    <t>УП "УКХ "БЦК"</t>
  </si>
  <si>
    <t>ГУКПП "Могилевоблсельстрой"</t>
  </si>
  <si>
    <t>апрель               2021 г.</t>
  </si>
  <si>
    <t>июн.21.</t>
  </si>
  <si>
    <t>нояб.21 г</t>
  </si>
  <si>
    <t>нояб.21.</t>
  </si>
  <si>
    <t>сент.21.</t>
  </si>
  <si>
    <t>нояб.21</t>
  </si>
  <si>
    <t>декаб.21</t>
  </si>
  <si>
    <t>ноябрь             2021 г.</t>
  </si>
  <si>
    <t xml:space="preserve">Начальник финансового </t>
  </si>
  <si>
    <t>_____________И.Л.Кравцова</t>
  </si>
  <si>
    <t>декаб.21.</t>
  </si>
  <si>
    <t>ООО «СтройРемонтГарант».</t>
  </si>
</sst>
</file>

<file path=xl/styles.xml><?xml version="1.0" encoding="utf-8"?>
<styleSheet xmlns="http://schemas.openxmlformats.org/spreadsheetml/2006/main">
  <numFmts count="2">
    <numFmt numFmtId="164" formatCode="#,##0.00&quot;р.&quot;"/>
    <numFmt numFmtId="165" formatCode="0.0"/>
  </numFmts>
  <fonts count="28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9"/>
      <name val="Arial"/>
      <family val="2"/>
      <charset val="204"/>
    </font>
    <font>
      <sz val="8"/>
      <name val="Arial"/>
      <family val="2"/>
      <charset val="204"/>
    </font>
    <font>
      <sz val="11"/>
      <name val="Calibri"/>
      <family val="2"/>
      <charset val="204"/>
    </font>
    <font>
      <sz val="11"/>
      <name val="Arial"/>
      <family val="2"/>
      <charset val="204"/>
    </font>
    <font>
      <sz val="10"/>
      <name val="Calibri"/>
      <family val="2"/>
      <charset val="204"/>
    </font>
    <font>
      <b/>
      <sz val="11"/>
      <name val="Arial"/>
      <family val="2"/>
      <charset val="204"/>
    </font>
    <font>
      <b/>
      <sz val="9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indexed="8"/>
      <name val="Calibri"/>
      <family val="2"/>
      <charset val="204"/>
    </font>
    <font>
      <u/>
      <sz val="10"/>
      <name val="Calibri"/>
      <family val="2"/>
      <charset val="204"/>
    </font>
    <font>
      <b/>
      <sz val="10"/>
      <name val="Arial"/>
      <family val="2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u/>
      <sz val="1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9" fontId="9" fillId="0" borderId="0" applyFont="0" applyFill="0" applyBorder="0" applyAlignment="0" applyProtection="0"/>
  </cellStyleXfs>
  <cellXfs count="214">
    <xf numFmtId="0" fontId="0" fillId="0" borderId="0" xfId="0"/>
    <xf numFmtId="0" fontId="0" fillId="2" borderId="0" xfId="0" applyFill="1"/>
    <xf numFmtId="0" fontId="4" fillId="0" borderId="0" xfId="0" applyFont="1"/>
    <xf numFmtId="0" fontId="6" fillId="0" borderId="0" xfId="0" applyFont="1"/>
    <xf numFmtId="0" fontId="5" fillId="2" borderId="0" xfId="0" applyFont="1" applyFill="1" applyBorder="1"/>
    <xf numFmtId="0" fontId="1" fillId="2" borderId="0" xfId="0" applyFont="1" applyFill="1" applyBorder="1" applyAlignment="1">
      <alignment horizontal="center" vertical="center" wrapText="1"/>
    </xf>
    <xf numFmtId="2" fontId="0" fillId="2" borderId="0" xfId="1" applyNumberFormat="1" applyFont="1" applyFill="1" applyBorder="1"/>
    <xf numFmtId="0" fontId="5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center" vertical="center" wrapText="1"/>
    </xf>
    <xf numFmtId="0" fontId="0" fillId="2" borderId="0" xfId="0" applyFont="1" applyFill="1" applyBorder="1"/>
    <xf numFmtId="0" fontId="0" fillId="0" borderId="0" xfId="0" applyFont="1"/>
    <xf numFmtId="2" fontId="0" fillId="2" borderId="0" xfId="0" applyNumberFormat="1" applyFont="1" applyFill="1" applyBorder="1"/>
    <xf numFmtId="17" fontId="5" fillId="3" borderId="1" xfId="0" applyNumberFormat="1" applyFont="1" applyFill="1" applyBorder="1" applyAlignment="1">
      <alignment horizontal="center" vertical="center" wrapText="1"/>
    </xf>
    <xf numFmtId="9" fontId="0" fillId="2" borderId="0" xfId="0" applyNumberFormat="1" applyFont="1" applyFill="1" applyBorder="1"/>
    <xf numFmtId="0" fontId="0" fillId="2" borderId="0" xfId="0" applyFont="1" applyFill="1"/>
    <xf numFmtId="0" fontId="5" fillId="4" borderId="1" xfId="0" applyFont="1" applyFill="1" applyBorder="1" applyAlignment="1">
      <alignment horizontal="center" vertical="center" wrapText="1"/>
    </xf>
    <xf numFmtId="2" fontId="5" fillId="4" borderId="1" xfId="0" applyNumberFormat="1" applyFont="1" applyFill="1" applyBorder="1" applyAlignment="1">
      <alignment horizontal="center" vertical="center" wrapText="1"/>
    </xf>
    <xf numFmtId="0" fontId="0" fillId="4" borderId="0" xfId="0" applyFont="1" applyFill="1"/>
    <xf numFmtId="0" fontId="0" fillId="3" borderId="0" xfId="0" applyFont="1" applyFill="1"/>
    <xf numFmtId="2" fontId="0" fillId="2" borderId="0" xfId="0" applyNumberFormat="1" applyFont="1" applyFill="1"/>
    <xf numFmtId="2" fontId="0" fillId="0" borderId="0" xfId="0" applyNumberFormat="1" applyFont="1"/>
    <xf numFmtId="0" fontId="7" fillId="2" borderId="1" xfId="0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1" fontId="0" fillId="2" borderId="0" xfId="0" applyNumberFormat="1" applyFont="1" applyFill="1" applyBorder="1"/>
    <xf numFmtId="0" fontId="5" fillId="0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10" fillId="2" borderId="1" xfId="0" applyFont="1" applyFill="1" applyBorder="1" applyAlignment="1">
      <alignment horizontal="center" vertical="center" wrapText="1"/>
    </xf>
    <xf numFmtId="164" fontId="12" fillId="2" borderId="1" xfId="0" applyNumberFormat="1" applyFont="1" applyFill="1" applyBorder="1" applyAlignment="1">
      <alignment horizontal="center" vertical="center" wrapText="1"/>
    </xf>
    <xf numFmtId="0" fontId="13" fillId="2" borderId="0" xfId="0" applyFont="1" applyFill="1" applyBorder="1"/>
    <xf numFmtId="0" fontId="13" fillId="0" borderId="0" xfId="0" applyFont="1"/>
    <xf numFmtId="0" fontId="12" fillId="2" borderId="1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165" fontId="1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0" fontId="5" fillId="2" borderId="0" xfId="0" applyFont="1" applyFill="1"/>
    <xf numFmtId="0" fontId="1" fillId="2" borderId="0" xfId="0" applyFont="1" applyFill="1"/>
    <xf numFmtId="2" fontId="5" fillId="2" borderId="0" xfId="0" applyNumberFormat="1" applyFont="1" applyFill="1"/>
    <xf numFmtId="0" fontId="3" fillId="2" borderId="0" xfId="0" applyFont="1" applyFill="1"/>
    <xf numFmtId="165" fontId="7" fillId="2" borderId="1" xfId="0" applyNumberFormat="1" applyFont="1" applyFill="1" applyBorder="1" applyAlignment="1">
      <alignment horizontal="center" vertical="center" wrapText="1"/>
    </xf>
    <xf numFmtId="0" fontId="14" fillId="0" borderId="0" xfId="0" applyFont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0" fillId="0" borderId="1" xfId="0" applyFont="1" applyBorder="1"/>
    <xf numFmtId="0" fontId="4" fillId="0" borderId="0" xfId="0" applyFont="1" applyAlignment="1"/>
    <xf numFmtId="0" fontId="6" fillId="0" borderId="0" xfId="0" applyFont="1" applyAlignment="1"/>
    <xf numFmtId="0" fontId="4" fillId="0" borderId="0" xfId="0" applyFont="1" applyBorder="1" applyAlignment="1"/>
    <xf numFmtId="0" fontId="15" fillId="0" borderId="0" xfId="0" applyFont="1" applyAlignment="1"/>
    <xf numFmtId="0" fontId="16" fillId="2" borderId="1" xfId="0" applyFont="1" applyFill="1" applyBorder="1" applyAlignment="1">
      <alignment horizontal="right" vertical="center" wrapText="1"/>
    </xf>
    <xf numFmtId="0" fontId="16" fillId="2" borderId="1" xfId="0" applyFont="1" applyFill="1" applyBorder="1" applyAlignment="1">
      <alignment horizontal="center" vertical="center" wrapText="1"/>
    </xf>
    <xf numFmtId="17" fontId="5" fillId="4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2" borderId="6" xfId="0" applyFont="1" applyFill="1" applyBorder="1" applyAlignment="1">
      <alignment vertical="center" wrapText="1"/>
    </xf>
    <xf numFmtId="0" fontId="0" fillId="0" borderId="7" xfId="0" applyBorder="1" applyAlignment="1"/>
    <xf numFmtId="0" fontId="3" fillId="2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2" fontId="5" fillId="3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4" borderId="5" xfId="0" applyFont="1" applyFill="1" applyBorder="1" applyAlignment="1">
      <alignment horizontal="left" vertical="center" wrapText="1"/>
    </xf>
    <xf numFmtId="1" fontId="16" fillId="2" borderId="1" xfId="0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wrapText="1"/>
    </xf>
    <xf numFmtId="0" fontId="10" fillId="2" borderId="0" xfId="0" applyFont="1" applyFill="1" applyBorder="1"/>
    <xf numFmtId="0" fontId="18" fillId="2" borderId="0" xfId="0" applyFont="1" applyFill="1" applyBorder="1" applyAlignment="1">
      <alignment horizontal="center" vertical="center" wrapText="1"/>
    </xf>
    <xf numFmtId="0" fontId="10" fillId="2" borderId="0" xfId="0" applyFont="1" applyFill="1"/>
    <xf numFmtId="0" fontId="18" fillId="2" borderId="0" xfId="0" applyFont="1" applyFill="1"/>
    <xf numFmtId="0" fontId="19" fillId="0" borderId="0" xfId="0" applyFont="1" applyAlignment="1">
      <alignment horizontal="left"/>
    </xf>
    <xf numFmtId="2" fontId="10" fillId="2" borderId="0" xfId="0" applyNumberFormat="1" applyFont="1" applyFill="1"/>
    <xf numFmtId="2" fontId="17" fillId="2" borderId="0" xfId="0" applyNumberFormat="1" applyFont="1" applyFill="1" applyBorder="1" applyAlignment="1">
      <alignment horizontal="center" vertical="center" wrapText="1"/>
    </xf>
    <xf numFmtId="0" fontId="17" fillId="2" borderId="0" xfId="0" applyFont="1" applyFill="1" applyBorder="1"/>
    <xf numFmtId="0" fontId="10" fillId="0" borderId="0" xfId="0" applyFont="1" applyAlignment="1"/>
    <xf numFmtId="0" fontId="10" fillId="0" borderId="0" xfId="0" applyFont="1"/>
    <xf numFmtId="0" fontId="10" fillId="0" borderId="0" xfId="0" applyFont="1" applyBorder="1" applyAlignment="1"/>
    <xf numFmtId="0" fontId="20" fillId="0" borderId="0" xfId="0" applyFont="1" applyAlignment="1"/>
    <xf numFmtId="165" fontId="16" fillId="2" borderId="1" xfId="0" applyNumberFormat="1" applyFont="1" applyFill="1" applyBorder="1" applyAlignment="1">
      <alignment horizontal="center" vertical="center" wrapText="1"/>
    </xf>
    <xf numFmtId="165" fontId="1" fillId="2" borderId="1" xfId="0" applyNumberFormat="1" applyFont="1" applyFill="1" applyBorder="1" applyAlignment="1">
      <alignment horizontal="center" vertical="center" wrapText="1"/>
    </xf>
    <xf numFmtId="1" fontId="10" fillId="2" borderId="1" xfId="0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165" fontId="18" fillId="4" borderId="1" xfId="0" applyNumberFormat="1" applyFont="1" applyFill="1" applyBorder="1" applyAlignment="1">
      <alignment horizontal="left" vertical="center" wrapText="1"/>
    </xf>
    <xf numFmtId="165" fontId="18" fillId="4" borderId="1" xfId="0" applyNumberFormat="1" applyFont="1" applyFill="1" applyBorder="1" applyAlignment="1">
      <alignment horizontal="center" vertical="center" wrapText="1"/>
    </xf>
    <xf numFmtId="49" fontId="18" fillId="4" borderId="1" xfId="0" applyNumberFormat="1" applyFont="1" applyFill="1" applyBorder="1" applyAlignment="1">
      <alignment horizontal="center" vertical="center" wrapText="1"/>
    </xf>
    <xf numFmtId="165" fontId="18" fillId="0" borderId="1" xfId="0" applyNumberFormat="1" applyFont="1" applyFill="1" applyBorder="1" applyAlignment="1">
      <alignment horizontal="left" vertical="center" wrapText="1"/>
    </xf>
    <xf numFmtId="1" fontId="1" fillId="4" borderId="1" xfId="0" applyNumberFormat="1" applyFont="1" applyFill="1" applyBorder="1" applyAlignment="1">
      <alignment horizontal="center" vertical="center" wrapText="1"/>
    </xf>
    <xf numFmtId="165" fontId="22" fillId="4" borderId="1" xfId="0" applyNumberFormat="1" applyFont="1" applyFill="1" applyBorder="1" applyAlignment="1">
      <alignment horizontal="right" vertical="center"/>
    </xf>
    <xf numFmtId="165" fontId="22" fillId="2" borderId="1" xfId="0" applyNumberFormat="1" applyFont="1" applyFill="1" applyBorder="1" applyAlignment="1">
      <alignment horizontal="center" vertical="center" wrapText="1"/>
    </xf>
    <xf numFmtId="165" fontId="18" fillId="2" borderId="1" xfId="0" applyNumberFormat="1" applyFont="1" applyFill="1" applyBorder="1" applyAlignment="1">
      <alignment horizontal="center" vertical="center" wrapText="1"/>
    </xf>
    <xf numFmtId="0" fontId="24" fillId="2" borderId="1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25" fillId="2" borderId="1" xfId="0" applyFont="1" applyFill="1" applyBorder="1" applyAlignment="1">
      <alignment horizontal="center" vertical="center" wrapText="1"/>
    </xf>
    <xf numFmtId="17" fontId="10" fillId="4" borderId="1" xfId="0" applyNumberFormat="1" applyFont="1" applyFill="1" applyBorder="1" applyAlignment="1">
      <alignment horizontal="center" vertical="center" wrapText="1"/>
    </xf>
    <xf numFmtId="2" fontId="25" fillId="2" borderId="1" xfId="0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25" fillId="2" borderId="5" xfId="0" applyFont="1" applyFill="1" applyBorder="1" applyAlignment="1">
      <alignment horizontal="center" vertical="center" wrapText="1"/>
    </xf>
    <xf numFmtId="1" fontId="18" fillId="2" borderId="1" xfId="0" applyNumberFormat="1" applyFont="1" applyFill="1" applyBorder="1" applyAlignment="1">
      <alignment horizontal="center" vertical="center" wrapText="1"/>
    </xf>
    <xf numFmtId="165" fontId="22" fillId="2" borderId="1" xfId="0" applyNumberFormat="1" applyFont="1" applyFill="1" applyBorder="1" applyAlignment="1">
      <alignment horizontal="right" vertical="center" wrapText="1"/>
    </xf>
    <xf numFmtId="1" fontId="18" fillId="0" borderId="1" xfId="0" applyNumberFormat="1" applyFont="1" applyBorder="1" applyAlignment="1">
      <alignment horizontal="left" vertical="center" wrapText="1"/>
    </xf>
    <xf numFmtId="1" fontId="18" fillId="0" borderId="3" xfId="0" applyNumberFormat="1" applyFont="1" applyBorder="1" applyAlignment="1">
      <alignment vertical="center" wrapText="1"/>
    </xf>
    <xf numFmtId="1" fontId="18" fillId="4" borderId="1" xfId="0" applyNumberFormat="1" applyFont="1" applyFill="1" applyBorder="1" applyAlignment="1">
      <alignment horizontal="center" vertical="center" wrapText="1"/>
    </xf>
    <xf numFmtId="165" fontId="22" fillId="4" borderId="1" xfId="0" applyNumberFormat="1" applyFont="1" applyFill="1" applyBorder="1" applyAlignment="1">
      <alignment horizontal="center" vertical="center" wrapText="1"/>
    </xf>
    <xf numFmtId="1" fontId="22" fillId="4" borderId="1" xfId="0" applyNumberFormat="1" applyFont="1" applyFill="1" applyBorder="1" applyAlignment="1">
      <alignment horizontal="center" vertical="center" wrapText="1"/>
    </xf>
    <xf numFmtId="49" fontId="22" fillId="2" borderId="1" xfId="0" applyNumberFormat="1" applyFont="1" applyFill="1" applyBorder="1" applyAlignment="1">
      <alignment horizontal="center" vertical="center" wrapText="1"/>
    </xf>
    <xf numFmtId="165" fontId="10" fillId="4" borderId="1" xfId="0" applyNumberFormat="1" applyFont="1" applyFill="1" applyBorder="1" applyAlignment="1">
      <alignment horizontal="center" vertical="center" wrapText="1"/>
    </xf>
    <xf numFmtId="2" fontId="10" fillId="0" borderId="0" xfId="0" applyNumberFormat="1" applyFont="1" applyAlignment="1"/>
    <xf numFmtId="2" fontId="13" fillId="0" borderId="0" xfId="0" applyNumberFormat="1" applyFont="1"/>
    <xf numFmtId="2" fontId="10" fillId="0" borderId="0" xfId="0" applyNumberFormat="1" applyFont="1"/>
    <xf numFmtId="2" fontId="20" fillId="0" borderId="0" xfId="0" applyNumberFormat="1" applyFont="1" applyAlignment="1"/>
    <xf numFmtId="2" fontId="10" fillId="0" borderId="0" xfId="0" applyNumberFormat="1" applyFont="1" applyBorder="1" applyAlignment="1"/>
    <xf numFmtId="2" fontId="4" fillId="0" borderId="0" xfId="0" applyNumberFormat="1" applyFont="1"/>
    <xf numFmtId="2" fontId="2" fillId="0" borderId="1" xfId="0" applyNumberFormat="1" applyFont="1" applyBorder="1" applyAlignment="1">
      <alignment horizontal="center" vertical="center" wrapText="1"/>
    </xf>
    <xf numFmtId="2" fontId="18" fillId="2" borderId="1" xfId="0" applyNumberFormat="1" applyFont="1" applyFill="1" applyBorder="1" applyAlignment="1">
      <alignment horizontal="center" vertical="center" wrapText="1"/>
    </xf>
    <xf numFmtId="2" fontId="18" fillId="4" borderId="1" xfId="0" applyNumberFormat="1" applyFont="1" applyFill="1" applyBorder="1" applyAlignment="1">
      <alignment horizontal="center" vertical="center" wrapText="1"/>
    </xf>
    <xf numFmtId="2" fontId="18" fillId="0" borderId="1" xfId="0" applyNumberFormat="1" applyFont="1" applyFill="1" applyBorder="1" applyAlignment="1">
      <alignment horizontal="center" vertical="center" wrapText="1"/>
    </xf>
    <xf numFmtId="2" fontId="22" fillId="4" borderId="1" xfId="0" applyNumberFormat="1" applyFont="1" applyFill="1" applyBorder="1" applyAlignment="1">
      <alignment horizontal="center" vertical="center" wrapText="1"/>
    </xf>
    <xf numFmtId="2" fontId="22" fillId="2" borderId="1" xfId="0" applyNumberFormat="1" applyFont="1" applyFill="1" applyBorder="1" applyAlignment="1">
      <alignment horizontal="center" vertical="center" wrapText="1"/>
    </xf>
    <xf numFmtId="2" fontId="16" fillId="2" borderId="1" xfId="0" applyNumberFormat="1" applyFont="1" applyFill="1" applyBorder="1" applyAlignment="1">
      <alignment horizontal="center" vertical="center" wrapText="1"/>
    </xf>
    <xf numFmtId="2" fontId="21" fillId="0" borderId="1" xfId="0" applyNumberFormat="1" applyFont="1" applyBorder="1"/>
    <xf numFmtId="2" fontId="1" fillId="4" borderId="1" xfId="0" applyNumberFormat="1" applyFont="1" applyFill="1" applyBorder="1" applyAlignment="1">
      <alignment horizontal="center" vertical="center" wrapText="1"/>
    </xf>
    <xf numFmtId="2" fontId="21" fillId="4" borderId="1" xfId="0" applyNumberFormat="1" applyFont="1" applyFill="1" applyBorder="1"/>
    <xf numFmtId="2" fontId="24" fillId="2" borderId="6" xfId="0" applyNumberFormat="1" applyFont="1" applyFill="1" applyBorder="1" applyAlignment="1">
      <alignment vertical="center" wrapText="1"/>
    </xf>
    <xf numFmtId="2" fontId="13" fillId="0" borderId="7" xfId="0" applyNumberFormat="1" applyFont="1" applyBorder="1" applyAlignment="1"/>
    <xf numFmtId="2" fontId="24" fillId="2" borderId="1" xfId="0" applyNumberFormat="1" applyFont="1" applyFill="1" applyBorder="1" applyAlignment="1">
      <alignment vertical="center" wrapText="1"/>
    </xf>
    <xf numFmtId="2" fontId="2" fillId="2" borderId="0" xfId="0" applyNumberFormat="1" applyFont="1" applyFill="1" applyBorder="1" applyAlignment="1">
      <alignment horizontal="center" vertical="center" wrapText="1"/>
    </xf>
    <xf numFmtId="2" fontId="3" fillId="2" borderId="0" xfId="0" applyNumberFormat="1" applyFont="1" applyFill="1" applyBorder="1" applyAlignment="1">
      <alignment vertical="center" wrapText="1"/>
    </xf>
    <xf numFmtId="2" fontId="17" fillId="2" borderId="0" xfId="0" applyNumberFormat="1" applyFont="1" applyFill="1"/>
    <xf numFmtId="2" fontId="18" fillId="2" borderId="0" xfId="0" applyNumberFormat="1" applyFont="1" applyFill="1"/>
    <xf numFmtId="2" fontId="1" fillId="2" borderId="0" xfId="0" applyNumberFormat="1" applyFont="1" applyFill="1"/>
    <xf numFmtId="2" fontId="0" fillId="0" borderId="0" xfId="0" applyNumberFormat="1" applyBorder="1"/>
    <xf numFmtId="2" fontId="0" fillId="0" borderId="0" xfId="0" applyNumberFormat="1"/>
    <xf numFmtId="1" fontId="24" fillId="2" borderId="1" xfId="0" applyNumberFormat="1" applyFont="1" applyFill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1" fontId="0" fillId="0" borderId="0" xfId="0" applyNumberFormat="1"/>
    <xf numFmtId="2" fontId="25" fillId="2" borderId="1" xfId="0" applyNumberFormat="1" applyFont="1" applyFill="1" applyBorder="1" applyAlignment="1">
      <alignment horizontal="center" vertical="center" wrapText="1"/>
    </xf>
    <xf numFmtId="2" fontId="0" fillId="4" borderId="0" xfId="0" applyNumberFormat="1" applyFont="1" applyFill="1"/>
    <xf numFmtId="0" fontId="26" fillId="0" borderId="1" xfId="0" applyFont="1" applyBorder="1" applyAlignment="1">
      <alignment horizontal="center" vertical="center" wrapText="1"/>
    </xf>
    <xf numFmtId="2" fontId="11" fillId="2" borderId="0" xfId="0" applyNumberFormat="1" applyFont="1" applyFill="1"/>
    <xf numFmtId="49" fontId="10" fillId="4" borderId="1" xfId="0" applyNumberFormat="1" applyFont="1" applyFill="1" applyBorder="1" applyAlignment="1">
      <alignment horizontal="center" vertical="center" wrapText="1"/>
    </xf>
    <xf numFmtId="17" fontId="18" fillId="4" borderId="1" xfId="0" applyNumberFormat="1" applyFont="1" applyFill="1" applyBorder="1" applyAlignment="1">
      <alignment horizontal="center" vertical="center" wrapText="1"/>
    </xf>
    <xf numFmtId="9" fontId="0" fillId="4" borderId="0" xfId="0" applyNumberFormat="1" applyFont="1" applyFill="1" applyBorder="1"/>
    <xf numFmtId="0" fontId="0" fillId="4" borderId="0" xfId="0" applyFont="1" applyFill="1" applyBorder="1"/>
    <xf numFmtId="165" fontId="22" fillId="2" borderId="3" xfId="0" applyNumberFormat="1" applyFont="1" applyFill="1" applyBorder="1" applyAlignment="1">
      <alignment horizontal="left" vertical="center" wrapText="1"/>
    </xf>
    <xf numFmtId="165" fontId="22" fillId="2" borderId="2" xfId="0" applyNumberFormat="1" applyFont="1" applyFill="1" applyBorder="1" applyAlignment="1">
      <alignment horizontal="left" vertical="center" wrapText="1"/>
    </xf>
    <xf numFmtId="165" fontId="22" fillId="2" borderId="4" xfId="0" applyNumberFormat="1" applyFont="1" applyFill="1" applyBorder="1" applyAlignment="1">
      <alignment horizontal="left" vertical="center" wrapText="1"/>
    </xf>
    <xf numFmtId="165" fontId="18" fillId="2" borderId="3" xfId="0" applyNumberFormat="1" applyFont="1" applyFill="1" applyBorder="1" applyAlignment="1">
      <alignment horizontal="left" vertical="center" wrapText="1"/>
    </xf>
    <xf numFmtId="165" fontId="18" fillId="2" borderId="2" xfId="0" applyNumberFormat="1" applyFont="1" applyFill="1" applyBorder="1" applyAlignment="1">
      <alignment horizontal="left" vertical="center" wrapText="1"/>
    </xf>
    <xf numFmtId="165" fontId="18" fillId="2" borderId="4" xfId="0" applyNumberFormat="1" applyFont="1" applyFill="1" applyBorder="1" applyAlignment="1">
      <alignment horizontal="left" vertical="center" wrapText="1"/>
    </xf>
    <xf numFmtId="2" fontId="25" fillId="2" borderId="1" xfId="0" applyNumberFormat="1" applyFont="1" applyFill="1" applyBorder="1" applyAlignment="1">
      <alignment horizontal="center" vertical="top" wrapText="1"/>
    </xf>
    <xf numFmtId="2" fontId="24" fillId="2" borderId="1" xfId="0" applyNumberFormat="1" applyFont="1" applyFill="1" applyBorder="1" applyAlignment="1">
      <alignment horizontal="center" vertical="center" wrapText="1"/>
    </xf>
    <xf numFmtId="0" fontId="24" fillId="2" borderId="1" xfId="0" applyFont="1" applyFill="1" applyBorder="1" applyAlignment="1">
      <alignment horizontal="center" vertical="center" wrapText="1"/>
    </xf>
    <xf numFmtId="2" fontId="25" fillId="2" borderId="1" xfId="0" applyNumberFormat="1" applyFont="1" applyFill="1" applyBorder="1" applyAlignment="1">
      <alignment horizontal="center" vertical="center" wrapText="1"/>
    </xf>
    <xf numFmtId="2" fontId="25" fillId="2" borderId="3" xfId="0" applyNumberFormat="1" applyFont="1" applyFill="1" applyBorder="1" applyAlignment="1">
      <alignment horizontal="center" vertical="center" wrapText="1"/>
    </xf>
    <xf numFmtId="2" fontId="25" fillId="2" borderId="2" xfId="0" applyNumberFormat="1" applyFont="1" applyFill="1" applyBorder="1" applyAlignment="1">
      <alignment horizontal="center" vertical="center" wrapText="1"/>
    </xf>
    <xf numFmtId="2" fontId="25" fillId="2" borderId="4" xfId="0" applyNumberFormat="1" applyFont="1" applyFill="1" applyBorder="1" applyAlignment="1">
      <alignment horizontal="center" vertical="center" wrapText="1"/>
    </xf>
    <xf numFmtId="165" fontId="12" fillId="2" borderId="3" xfId="0" applyNumberFormat="1" applyFont="1" applyFill="1" applyBorder="1" applyAlignment="1">
      <alignment horizontal="left" vertical="center" wrapText="1"/>
    </xf>
    <xf numFmtId="165" fontId="12" fillId="2" borderId="2" xfId="0" applyNumberFormat="1" applyFont="1" applyFill="1" applyBorder="1" applyAlignment="1">
      <alignment horizontal="left" vertical="center" wrapText="1"/>
    </xf>
    <xf numFmtId="165" fontId="12" fillId="2" borderId="4" xfId="0" applyNumberFormat="1" applyFont="1" applyFill="1" applyBorder="1" applyAlignment="1">
      <alignment horizontal="left" vertical="center" wrapText="1"/>
    </xf>
    <xf numFmtId="1" fontId="24" fillId="2" borderId="1" xfId="0" applyNumberFormat="1" applyFont="1" applyFill="1" applyBorder="1" applyAlignment="1">
      <alignment horizontal="center" vertical="center" wrapText="1"/>
    </xf>
    <xf numFmtId="0" fontId="23" fillId="2" borderId="3" xfId="0" applyFont="1" applyFill="1" applyBorder="1" applyAlignment="1">
      <alignment horizontal="center" vertical="center" wrapText="1"/>
    </xf>
    <xf numFmtId="0" fontId="23" fillId="2" borderId="2" xfId="0" applyFont="1" applyFill="1" applyBorder="1" applyAlignment="1">
      <alignment horizontal="center" vertical="center" wrapText="1"/>
    </xf>
    <xf numFmtId="0" fontId="23" fillId="2" borderId="4" xfId="0" applyFont="1" applyFill="1" applyBorder="1" applyAlignment="1">
      <alignment horizontal="center" vertical="center" wrapText="1"/>
    </xf>
    <xf numFmtId="165" fontId="16" fillId="2" borderId="3" xfId="0" applyNumberFormat="1" applyFont="1" applyFill="1" applyBorder="1" applyAlignment="1">
      <alignment horizontal="left" vertical="center" wrapText="1"/>
    </xf>
    <xf numFmtId="165" fontId="16" fillId="2" borderId="2" xfId="0" applyNumberFormat="1" applyFont="1" applyFill="1" applyBorder="1" applyAlignment="1">
      <alignment horizontal="left" vertical="center" wrapText="1"/>
    </xf>
    <xf numFmtId="165" fontId="16" fillId="2" borderId="4" xfId="0" applyNumberFormat="1" applyFont="1" applyFill="1" applyBorder="1" applyAlignment="1">
      <alignment horizontal="left" vertical="center" wrapText="1"/>
    </xf>
    <xf numFmtId="0" fontId="11" fillId="2" borderId="0" xfId="0" applyFont="1" applyFill="1" applyAlignment="1">
      <alignment horizontal="left" wrapText="1"/>
    </xf>
    <xf numFmtId="2" fontId="11" fillId="2" borderId="8" xfId="0" applyNumberFormat="1" applyFont="1" applyFill="1" applyBorder="1" applyAlignment="1">
      <alignment horizontal="left" vertical="center" wrapText="1"/>
    </xf>
    <xf numFmtId="0" fontId="27" fillId="0" borderId="8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165" fontId="22" fillId="0" borderId="3" xfId="0" applyNumberFormat="1" applyFont="1" applyBorder="1" applyAlignment="1">
      <alignment horizontal="left" vertical="center" wrapText="1"/>
    </xf>
    <xf numFmtId="165" fontId="22" fillId="0" borderId="2" xfId="0" applyNumberFormat="1" applyFont="1" applyBorder="1" applyAlignment="1">
      <alignment horizontal="left" vertical="center" wrapText="1"/>
    </xf>
    <xf numFmtId="165" fontId="22" fillId="0" borderId="4" xfId="0" applyNumberFormat="1" applyFont="1" applyBorder="1" applyAlignment="1">
      <alignment horizontal="left" vertical="center" wrapText="1"/>
    </xf>
    <xf numFmtId="0" fontId="18" fillId="2" borderId="0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left" vertical="center" wrapText="1"/>
    </xf>
    <xf numFmtId="49" fontId="2" fillId="0" borderId="2" xfId="0" applyNumberFormat="1" applyFont="1" applyBorder="1" applyAlignment="1">
      <alignment horizontal="left" vertical="center" wrapText="1"/>
    </xf>
    <xf numFmtId="49" fontId="2" fillId="0" borderId="4" xfId="0" applyNumberFormat="1" applyFont="1" applyBorder="1" applyAlignment="1">
      <alignment horizontal="left" vertical="center" wrapText="1"/>
    </xf>
    <xf numFmtId="0" fontId="12" fillId="2" borderId="3" xfId="0" applyFont="1" applyFill="1" applyBorder="1" applyAlignment="1">
      <alignment horizontal="left" vertical="center" wrapText="1"/>
    </xf>
    <xf numFmtId="0" fontId="12" fillId="2" borderId="2" xfId="0" applyFont="1" applyFill="1" applyBorder="1" applyAlignment="1">
      <alignment horizontal="left" vertical="center" wrapText="1"/>
    </xf>
    <xf numFmtId="0" fontId="12" fillId="2" borderId="4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top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43"/>
  <sheetViews>
    <sheetView tabSelected="1" view="pageBreakPreview" topLeftCell="A23" zoomScale="120" zoomScaleSheetLayoutView="120" workbookViewId="0">
      <selection activeCell="H31" sqref="H31"/>
    </sheetView>
  </sheetViews>
  <sheetFormatPr defaultRowHeight="15"/>
  <cols>
    <col min="1" max="1" width="4.42578125" customWidth="1"/>
    <col min="2" max="2" width="23.42578125" customWidth="1"/>
    <col min="3" max="4" width="8" customWidth="1"/>
    <col min="5" max="5" width="8.5703125" customWidth="1"/>
    <col min="6" max="6" width="11.7109375" customWidth="1"/>
    <col min="7" max="7" width="12.42578125" style="134" customWidth="1"/>
    <col min="8" max="8" width="11.7109375" style="134" customWidth="1"/>
    <col min="9" max="9" width="10.140625" style="134" customWidth="1"/>
    <col min="10" max="10" width="12.7109375" style="134" customWidth="1"/>
    <col min="11" max="11" width="5.7109375" style="134" customWidth="1"/>
    <col min="12" max="12" width="12" style="134" customWidth="1"/>
    <col min="13" max="13" width="13.42578125" style="134" customWidth="1"/>
    <col min="14" max="14" width="11.28515625" bestFit="1" customWidth="1"/>
    <col min="15" max="15" width="12.140625" customWidth="1"/>
  </cols>
  <sheetData>
    <row r="1" spans="1:13">
      <c r="A1" s="76" t="s">
        <v>79</v>
      </c>
      <c r="B1" s="76"/>
      <c r="C1" s="77" t="s">
        <v>79</v>
      </c>
      <c r="D1" s="32"/>
      <c r="E1" s="76"/>
      <c r="F1" s="76"/>
      <c r="G1" s="109" t="s">
        <v>79</v>
      </c>
      <c r="H1" s="109"/>
      <c r="I1" s="110"/>
      <c r="J1" s="109"/>
      <c r="K1" s="109" t="s">
        <v>16</v>
      </c>
      <c r="L1" s="109"/>
      <c r="M1" s="111"/>
    </row>
    <row r="2" spans="1:13">
      <c r="A2" s="76" t="s">
        <v>80</v>
      </c>
      <c r="B2" s="76"/>
      <c r="C2" s="77" t="s">
        <v>193</v>
      </c>
      <c r="D2" s="32"/>
      <c r="E2" s="76"/>
      <c r="F2" s="76"/>
      <c r="G2" s="109" t="s">
        <v>140</v>
      </c>
      <c r="H2" s="109"/>
      <c r="I2" s="110"/>
      <c r="J2" s="109"/>
      <c r="K2" s="109" t="s">
        <v>17</v>
      </c>
      <c r="L2" s="109"/>
      <c r="M2" s="111"/>
    </row>
    <row r="3" spans="1:13" ht="15.75" customHeight="1">
      <c r="A3" s="76" t="s">
        <v>82</v>
      </c>
      <c r="B3" s="76"/>
      <c r="C3" s="76" t="s">
        <v>147</v>
      </c>
      <c r="D3" s="32"/>
      <c r="E3" s="76"/>
      <c r="F3" s="76"/>
      <c r="G3" s="109" t="s">
        <v>141</v>
      </c>
      <c r="H3" s="109"/>
      <c r="I3" s="110"/>
      <c r="J3" s="109"/>
      <c r="K3" s="109" t="s">
        <v>15</v>
      </c>
      <c r="L3" s="109"/>
      <c r="M3" s="111"/>
    </row>
    <row r="4" spans="1:13">
      <c r="A4" s="78" t="s">
        <v>84</v>
      </c>
      <c r="B4" s="78"/>
      <c r="C4" s="78" t="s">
        <v>194</v>
      </c>
      <c r="D4" s="32"/>
      <c r="E4" s="79"/>
      <c r="F4" s="79"/>
      <c r="G4" s="109" t="s">
        <v>142</v>
      </c>
      <c r="H4" s="112"/>
      <c r="I4" s="110"/>
      <c r="J4" s="109"/>
      <c r="K4" s="109" t="s">
        <v>86</v>
      </c>
      <c r="L4" s="109"/>
      <c r="M4" s="111"/>
    </row>
    <row r="5" spans="1:13">
      <c r="A5" s="78" t="s">
        <v>143</v>
      </c>
      <c r="B5" s="78"/>
      <c r="C5" s="77" t="s">
        <v>144</v>
      </c>
      <c r="D5" s="32"/>
      <c r="E5" s="76"/>
      <c r="F5" s="76"/>
      <c r="G5" s="113" t="s">
        <v>145</v>
      </c>
      <c r="H5" s="109"/>
      <c r="I5" s="110"/>
      <c r="J5" s="109"/>
      <c r="K5" s="109" t="s">
        <v>146</v>
      </c>
      <c r="L5" s="109"/>
      <c r="M5" s="111"/>
    </row>
    <row r="6" spans="1:13" ht="9" customHeight="1">
      <c r="A6" s="77"/>
      <c r="B6" s="77"/>
      <c r="C6" s="77"/>
      <c r="D6" s="77"/>
      <c r="E6" s="77"/>
      <c r="F6" s="77"/>
      <c r="G6" s="111"/>
      <c r="H6" s="111"/>
      <c r="I6" s="111"/>
      <c r="J6" s="111"/>
      <c r="K6" s="111"/>
      <c r="L6" s="111"/>
      <c r="M6" s="111"/>
    </row>
    <row r="7" spans="1:13" ht="6.75" customHeight="1">
      <c r="A7" s="2"/>
      <c r="B7" s="2"/>
      <c r="C7" s="2"/>
      <c r="D7" s="2"/>
      <c r="E7" s="2"/>
      <c r="F7" s="2"/>
      <c r="G7" s="114"/>
      <c r="H7" s="114"/>
      <c r="I7" s="114"/>
      <c r="J7" s="114"/>
      <c r="K7" s="114"/>
      <c r="L7" s="114"/>
      <c r="M7" s="114"/>
    </row>
    <row r="8" spans="1:13" ht="16.5" customHeight="1">
      <c r="A8" s="182" t="s">
        <v>22</v>
      </c>
      <c r="B8" s="182"/>
      <c r="C8" s="182"/>
      <c r="D8" s="182"/>
      <c r="E8" s="182"/>
      <c r="F8" s="182"/>
      <c r="G8" s="182"/>
      <c r="H8" s="182"/>
      <c r="I8" s="182"/>
      <c r="J8" s="182"/>
      <c r="K8" s="182"/>
      <c r="L8" s="182"/>
      <c r="M8" s="182"/>
    </row>
    <row r="9" spans="1:13" ht="14.25" customHeight="1">
      <c r="A9" s="182" t="s">
        <v>26</v>
      </c>
      <c r="B9" s="182"/>
      <c r="C9" s="182"/>
      <c r="D9" s="182"/>
      <c r="E9" s="182"/>
      <c r="F9" s="182"/>
      <c r="G9" s="182"/>
      <c r="H9" s="182"/>
      <c r="I9" s="182"/>
      <c r="J9" s="182"/>
      <c r="K9" s="182"/>
      <c r="L9" s="182"/>
      <c r="M9" s="182"/>
    </row>
    <row r="10" spans="1:13" ht="6.75" customHeight="1">
      <c r="A10" s="2"/>
      <c r="B10" s="2"/>
      <c r="C10" s="2"/>
      <c r="D10" s="2"/>
      <c r="E10" s="2"/>
      <c r="F10" s="2"/>
      <c r="G10" s="114"/>
      <c r="H10" s="114"/>
      <c r="I10" s="114"/>
      <c r="J10" s="114"/>
      <c r="K10" s="114"/>
      <c r="L10" s="114"/>
      <c r="M10" s="114"/>
    </row>
    <row r="11" spans="1:13" ht="14.25" customHeight="1">
      <c r="A11" s="183" t="s">
        <v>0</v>
      </c>
      <c r="B11" s="183" t="s">
        <v>1</v>
      </c>
      <c r="C11" s="183" t="s">
        <v>2</v>
      </c>
      <c r="D11" s="183" t="s">
        <v>3</v>
      </c>
      <c r="E11" s="183" t="s">
        <v>4</v>
      </c>
      <c r="F11" s="183"/>
      <c r="G11" s="184" t="s">
        <v>7</v>
      </c>
      <c r="H11" s="184"/>
      <c r="I11" s="184" t="s">
        <v>32</v>
      </c>
      <c r="J11" s="185" t="s">
        <v>30</v>
      </c>
      <c r="K11" s="186"/>
      <c r="L11" s="186"/>
      <c r="M11" s="187"/>
    </row>
    <row r="12" spans="1:13" ht="11.25" customHeight="1">
      <c r="A12" s="183"/>
      <c r="B12" s="183"/>
      <c r="C12" s="183"/>
      <c r="D12" s="183"/>
      <c r="E12" s="183"/>
      <c r="F12" s="183"/>
      <c r="G12" s="184"/>
      <c r="H12" s="184"/>
      <c r="I12" s="184"/>
      <c r="J12" s="184" t="s">
        <v>14</v>
      </c>
      <c r="K12" s="185" t="s">
        <v>10</v>
      </c>
      <c r="L12" s="186"/>
      <c r="M12" s="187"/>
    </row>
    <row r="13" spans="1:13" ht="12.75" customHeight="1">
      <c r="A13" s="183"/>
      <c r="B13" s="183"/>
      <c r="C13" s="183"/>
      <c r="D13" s="183"/>
      <c r="E13" s="183"/>
      <c r="F13" s="183"/>
      <c r="G13" s="184"/>
      <c r="H13" s="184"/>
      <c r="I13" s="184"/>
      <c r="J13" s="184"/>
      <c r="K13" s="184" t="s">
        <v>31</v>
      </c>
      <c r="L13" s="185" t="s">
        <v>179</v>
      </c>
      <c r="M13" s="187"/>
    </row>
    <row r="14" spans="1:13" ht="108" customHeight="1">
      <c r="A14" s="183"/>
      <c r="B14" s="183"/>
      <c r="C14" s="183"/>
      <c r="D14" s="183"/>
      <c r="E14" s="56" t="s">
        <v>5</v>
      </c>
      <c r="F14" s="56" t="s">
        <v>6</v>
      </c>
      <c r="G14" s="115" t="s">
        <v>8</v>
      </c>
      <c r="H14" s="115" t="s">
        <v>9</v>
      </c>
      <c r="I14" s="184"/>
      <c r="J14" s="184"/>
      <c r="K14" s="184"/>
      <c r="L14" s="115" t="s">
        <v>11</v>
      </c>
      <c r="M14" s="115" t="s">
        <v>25</v>
      </c>
    </row>
    <row r="15" spans="1:13" s="137" customFormat="1" ht="12.75" customHeight="1">
      <c r="A15" s="136">
        <v>1</v>
      </c>
      <c r="B15" s="136">
        <f>A15+1</f>
        <v>2</v>
      </c>
      <c r="C15" s="136">
        <f t="shared" ref="C15:M15" si="0">B15+1</f>
        <v>3</v>
      </c>
      <c r="D15" s="136">
        <f t="shared" si="0"/>
        <v>4</v>
      </c>
      <c r="E15" s="136">
        <f t="shared" si="0"/>
        <v>5</v>
      </c>
      <c r="F15" s="136">
        <f t="shared" si="0"/>
        <v>6</v>
      </c>
      <c r="G15" s="136">
        <f t="shared" si="0"/>
        <v>7</v>
      </c>
      <c r="H15" s="136">
        <f t="shared" si="0"/>
        <v>8</v>
      </c>
      <c r="I15" s="136">
        <f t="shared" si="0"/>
        <v>9</v>
      </c>
      <c r="J15" s="136">
        <f t="shared" si="0"/>
        <v>10</v>
      </c>
      <c r="K15" s="136">
        <f t="shared" si="0"/>
        <v>11</v>
      </c>
      <c r="L15" s="136">
        <f t="shared" si="0"/>
        <v>12</v>
      </c>
      <c r="M15" s="136">
        <f t="shared" si="0"/>
        <v>13</v>
      </c>
    </row>
    <row r="16" spans="1:13" ht="12" customHeight="1">
      <c r="A16" s="172" t="s">
        <v>12</v>
      </c>
      <c r="B16" s="173"/>
      <c r="C16" s="173"/>
      <c r="D16" s="173"/>
      <c r="E16" s="173"/>
      <c r="F16" s="173"/>
      <c r="G16" s="173"/>
      <c r="H16" s="173"/>
      <c r="I16" s="173"/>
      <c r="J16" s="173"/>
      <c r="K16" s="173"/>
      <c r="L16" s="173"/>
      <c r="M16" s="174"/>
    </row>
    <row r="17" spans="1:15" ht="12" customHeight="1">
      <c r="A17" s="175" t="s">
        <v>132</v>
      </c>
      <c r="B17" s="176"/>
      <c r="C17" s="176"/>
      <c r="D17" s="176"/>
      <c r="E17" s="176"/>
      <c r="F17" s="176"/>
      <c r="G17" s="176"/>
      <c r="H17" s="176"/>
      <c r="I17" s="176"/>
      <c r="J17" s="176"/>
      <c r="K17" s="176"/>
      <c r="L17" s="176"/>
      <c r="M17" s="177"/>
    </row>
    <row r="18" spans="1:15" ht="60.75" customHeight="1">
      <c r="A18" s="102">
        <v>1</v>
      </c>
      <c r="B18" s="91" t="s">
        <v>134</v>
      </c>
      <c r="C18" s="91"/>
      <c r="D18" s="91"/>
      <c r="E18" s="91" t="s">
        <v>135</v>
      </c>
      <c r="F18" s="91" t="s">
        <v>192</v>
      </c>
      <c r="G18" s="116">
        <v>744280.54</v>
      </c>
      <c r="H18" s="116">
        <v>597708.91</v>
      </c>
      <c r="I18" s="116">
        <v>597708.91</v>
      </c>
      <c r="J18" s="116">
        <f>L18+M18</f>
        <v>25186.720000000001</v>
      </c>
      <c r="K18" s="116"/>
      <c r="L18" s="116">
        <v>0</v>
      </c>
      <c r="M18" s="116">
        <v>25186.720000000001</v>
      </c>
    </row>
    <row r="19" spans="1:15" ht="39.75" customHeight="1">
      <c r="A19" s="103" t="s">
        <v>133</v>
      </c>
      <c r="B19" s="91" t="s">
        <v>129</v>
      </c>
      <c r="C19" s="100">
        <v>567</v>
      </c>
      <c r="D19" s="100">
        <v>567</v>
      </c>
      <c r="E19" s="91" t="s">
        <v>130</v>
      </c>
      <c r="F19" s="91" t="s">
        <v>185</v>
      </c>
      <c r="G19" s="116">
        <v>140632</v>
      </c>
      <c r="H19" s="116">
        <v>137459.25</v>
      </c>
      <c r="I19" s="116">
        <v>131870</v>
      </c>
      <c r="J19" s="116">
        <f>L19+M19</f>
        <v>5589.25</v>
      </c>
      <c r="K19" s="116"/>
      <c r="L19" s="116">
        <v>5589.25</v>
      </c>
      <c r="M19" s="116">
        <v>0</v>
      </c>
      <c r="N19">
        <v>10</v>
      </c>
    </row>
    <row r="20" spans="1:15" ht="13.5" customHeight="1">
      <c r="A20" s="178" t="s">
        <v>20</v>
      </c>
      <c r="B20" s="179"/>
      <c r="C20" s="179"/>
      <c r="D20" s="179"/>
      <c r="E20" s="179"/>
      <c r="F20" s="179"/>
      <c r="G20" s="179"/>
      <c r="H20" s="179"/>
      <c r="I20" s="179"/>
      <c r="J20" s="179"/>
      <c r="K20" s="179"/>
      <c r="L20" s="179"/>
      <c r="M20" s="180"/>
    </row>
    <row r="21" spans="1:15" s="11" customFormat="1" ht="39" customHeight="1">
      <c r="A21" s="100">
        <v>1</v>
      </c>
      <c r="B21" s="85" t="s">
        <v>35</v>
      </c>
      <c r="C21" s="104">
        <v>628</v>
      </c>
      <c r="D21" s="104">
        <f>C21</f>
        <v>628</v>
      </c>
      <c r="E21" s="86" t="s">
        <v>158</v>
      </c>
      <c r="F21" s="86" t="s">
        <v>166</v>
      </c>
      <c r="G21" s="117">
        <v>235493</v>
      </c>
      <c r="H21" s="117">
        <v>203570.7</v>
      </c>
      <c r="I21" s="117"/>
      <c r="J21" s="117">
        <f t="shared" ref="J21:J34" si="1">L21+M21</f>
        <v>203570.7</v>
      </c>
      <c r="K21" s="117"/>
      <c r="L21" s="117">
        <v>203570.7</v>
      </c>
      <c r="M21" s="117">
        <v>0</v>
      </c>
      <c r="N21" s="6">
        <v>40</v>
      </c>
      <c r="O21" s="10">
        <v>200</v>
      </c>
    </row>
    <row r="22" spans="1:15" s="11" customFormat="1" ht="39" customHeight="1">
      <c r="A22" s="100">
        <f>A21+1</f>
        <v>2</v>
      </c>
      <c r="B22" s="85" t="s">
        <v>21</v>
      </c>
      <c r="C22" s="104">
        <v>633</v>
      </c>
      <c r="D22" s="104">
        <f t="shared" ref="D22:D23" si="2">C22</f>
        <v>633</v>
      </c>
      <c r="E22" s="86" t="s">
        <v>158</v>
      </c>
      <c r="F22" s="85" t="s">
        <v>176</v>
      </c>
      <c r="G22" s="117">
        <v>226725</v>
      </c>
      <c r="H22" s="117">
        <v>217959.61</v>
      </c>
      <c r="I22" s="117"/>
      <c r="J22" s="117">
        <f t="shared" si="1"/>
        <v>217959.61</v>
      </c>
      <c r="K22" s="117"/>
      <c r="L22" s="117">
        <v>217959.61</v>
      </c>
      <c r="M22" s="117">
        <v>0</v>
      </c>
      <c r="N22" s="12">
        <v>90</v>
      </c>
      <c r="O22" s="10">
        <v>100</v>
      </c>
    </row>
    <row r="23" spans="1:15" s="11" customFormat="1" ht="38.25">
      <c r="A23" s="100">
        <f>A22+1</f>
        <v>3</v>
      </c>
      <c r="B23" s="85" t="s">
        <v>27</v>
      </c>
      <c r="C23" s="104">
        <v>1511</v>
      </c>
      <c r="D23" s="104">
        <f t="shared" si="2"/>
        <v>1511</v>
      </c>
      <c r="E23" s="86" t="s">
        <v>166</v>
      </c>
      <c r="F23" s="86" t="s">
        <v>165</v>
      </c>
      <c r="G23" s="117">
        <v>251626.3</v>
      </c>
      <c r="H23" s="117">
        <v>227800.22</v>
      </c>
      <c r="I23" s="117"/>
      <c r="J23" s="117">
        <f t="shared" si="1"/>
        <v>227800.22</v>
      </c>
      <c r="K23" s="117"/>
      <c r="L23" s="117">
        <v>227800.22</v>
      </c>
      <c r="M23" s="117">
        <v>0</v>
      </c>
      <c r="N23" s="25">
        <v>60</v>
      </c>
      <c r="O23" s="10">
        <v>183</v>
      </c>
    </row>
    <row r="24" spans="1:15" s="11" customFormat="1" ht="38.25">
      <c r="A24" s="100">
        <v>4</v>
      </c>
      <c r="B24" s="85" t="s">
        <v>38</v>
      </c>
      <c r="C24" s="104">
        <v>854.6</v>
      </c>
      <c r="D24" s="104">
        <f>C24</f>
        <v>854.6</v>
      </c>
      <c r="E24" s="86" t="s">
        <v>175</v>
      </c>
      <c r="F24" s="86" t="s">
        <v>190</v>
      </c>
      <c r="G24" s="117">
        <v>332495.2</v>
      </c>
      <c r="H24" s="117">
        <v>309364</v>
      </c>
      <c r="I24" s="117"/>
      <c r="J24" s="117">
        <f t="shared" si="1"/>
        <v>309764.09000000003</v>
      </c>
      <c r="K24" s="117"/>
      <c r="L24" s="117">
        <v>309764.09000000003</v>
      </c>
      <c r="M24" s="117">
        <v>0</v>
      </c>
      <c r="N24" s="25"/>
      <c r="O24" s="10"/>
    </row>
    <row r="25" spans="1:15" s="11" customFormat="1" ht="36.75" customHeight="1">
      <c r="A25" s="100">
        <v>5</v>
      </c>
      <c r="B25" s="85" t="s">
        <v>152</v>
      </c>
      <c r="C25" s="104">
        <v>1231</v>
      </c>
      <c r="D25" s="104">
        <v>1231</v>
      </c>
      <c r="E25" s="85" t="s">
        <v>176</v>
      </c>
      <c r="F25" s="86" t="s">
        <v>164</v>
      </c>
      <c r="G25" s="117">
        <v>572582.98</v>
      </c>
      <c r="H25" s="117">
        <v>466711.28</v>
      </c>
      <c r="I25" s="117"/>
      <c r="J25" s="117">
        <f t="shared" si="1"/>
        <v>466711.28</v>
      </c>
      <c r="K25" s="117"/>
      <c r="L25" s="117">
        <v>466711.28</v>
      </c>
      <c r="M25" s="117">
        <v>0</v>
      </c>
      <c r="N25" s="14"/>
      <c r="O25" s="10">
        <v>598230</v>
      </c>
    </row>
    <row r="26" spans="1:15" s="11" customFormat="1" ht="38.25" customHeight="1">
      <c r="A26" s="100">
        <v>6</v>
      </c>
      <c r="B26" s="85" t="s">
        <v>40</v>
      </c>
      <c r="C26" s="104">
        <v>951</v>
      </c>
      <c r="D26" s="104">
        <f>C26</f>
        <v>951</v>
      </c>
      <c r="E26" s="85" t="s">
        <v>176</v>
      </c>
      <c r="F26" s="85" t="s">
        <v>177</v>
      </c>
      <c r="G26" s="117">
        <v>352706.02</v>
      </c>
      <c r="H26" s="117">
        <v>316648.38</v>
      </c>
      <c r="I26" s="117"/>
      <c r="J26" s="117">
        <f t="shared" si="1"/>
        <v>316648.38</v>
      </c>
      <c r="K26" s="117"/>
      <c r="L26" s="118">
        <v>121364.44</v>
      </c>
      <c r="M26" s="117">
        <v>195283.94</v>
      </c>
      <c r="N26" s="14"/>
      <c r="O26" s="10"/>
    </row>
    <row r="27" spans="1:15" s="18" customFormat="1" ht="38.25">
      <c r="A27" s="104">
        <v>7</v>
      </c>
      <c r="B27" s="85" t="s">
        <v>28</v>
      </c>
      <c r="C27" s="104">
        <v>4477</v>
      </c>
      <c r="D27" s="104">
        <f>C27</f>
        <v>4477</v>
      </c>
      <c r="E27" s="86" t="s">
        <v>166</v>
      </c>
      <c r="F27" s="86" t="s">
        <v>164</v>
      </c>
      <c r="G27" s="117">
        <v>371979.26</v>
      </c>
      <c r="H27" s="117">
        <v>325611.33</v>
      </c>
      <c r="I27" s="117"/>
      <c r="J27" s="117">
        <f t="shared" si="1"/>
        <v>325611.33</v>
      </c>
      <c r="K27" s="117"/>
      <c r="L27" s="117">
        <v>254184.98</v>
      </c>
      <c r="M27" s="117">
        <v>71426.350000000006</v>
      </c>
      <c r="N27" s="144"/>
      <c r="O27" s="145"/>
    </row>
    <row r="28" spans="1:15" s="11" customFormat="1" ht="37.5" customHeight="1">
      <c r="A28" s="100">
        <v>8</v>
      </c>
      <c r="B28" s="85" t="s">
        <v>29</v>
      </c>
      <c r="C28" s="104">
        <v>1452</v>
      </c>
      <c r="D28" s="104">
        <v>1452</v>
      </c>
      <c r="E28" s="85" t="s">
        <v>186</v>
      </c>
      <c r="F28" s="86" t="s">
        <v>190</v>
      </c>
      <c r="G28" s="117">
        <v>671344</v>
      </c>
      <c r="H28" s="117">
        <v>495694.53</v>
      </c>
      <c r="I28" s="117"/>
      <c r="J28" s="117">
        <f t="shared" si="1"/>
        <v>495694.53</v>
      </c>
      <c r="K28" s="117"/>
      <c r="L28" s="117">
        <v>495694.53</v>
      </c>
      <c r="M28" s="117">
        <v>0</v>
      </c>
      <c r="N28" s="14"/>
      <c r="O28" s="10"/>
    </row>
    <row r="29" spans="1:15" s="11" customFormat="1" ht="50.25" customHeight="1">
      <c r="A29" s="100">
        <v>9</v>
      </c>
      <c r="B29" s="85" t="s">
        <v>41</v>
      </c>
      <c r="C29" s="104">
        <v>833</v>
      </c>
      <c r="D29" s="104">
        <f>C29</f>
        <v>833</v>
      </c>
      <c r="E29" s="86" t="s">
        <v>190</v>
      </c>
      <c r="F29" s="86" t="s">
        <v>191</v>
      </c>
      <c r="G29" s="117">
        <v>434210</v>
      </c>
      <c r="H29" s="117">
        <v>395109.14</v>
      </c>
      <c r="I29" s="117"/>
      <c r="J29" s="117">
        <f t="shared" si="1"/>
        <v>192000</v>
      </c>
      <c r="K29" s="117"/>
      <c r="L29" s="117">
        <v>192000</v>
      </c>
      <c r="M29" s="117">
        <v>0</v>
      </c>
      <c r="N29" s="14"/>
      <c r="O29" s="10"/>
    </row>
    <row r="30" spans="1:15" s="11" customFormat="1" ht="38.25">
      <c r="A30" s="100">
        <v>10</v>
      </c>
      <c r="B30" s="85" t="s">
        <v>42</v>
      </c>
      <c r="C30" s="104">
        <v>815.9</v>
      </c>
      <c r="D30" s="104">
        <v>815.9</v>
      </c>
      <c r="E30" s="85" t="s">
        <v>189</v>
      </c>
      <c r="F30" s="85" t="s">
        <v>195</v>
      </c>
      <c r="G30" s="117">
        <v>416630</v>
      </c>
      <c r="H30" s="117">
        <v>371247.72</v>
      </c>
      <c r="I30" s="117"/>
      <c r="J30" s="117">
        <f t="shared" si="1"/>
        <v>372247.72</v>
      </c>
      <c r="K30" s="117"/>
      <c r="L30" s="117">
        <v>372247.72</v>
      </c>
      <c r="M30" s="117">
        <v>0</v>
      </c>
      <c r="N30" s="14"/>
      <c r="O30" s="10"/>
    </row>
    <row r="31" spans="1:15" s="11" customFormat="1" ht="38.25">
      <c r="A31" s="100">
        <v>11</v>
      </c>
      <c r="B31" s="85" t="s">
        <v>36</v>
      </c>
      <c r="C31" s="85">
        <v>621.53</v>
      </c>
      <c r="D31" s="85">
        <f>C31</f>
        <v>621.53</v>
      </c>
      <c r="E31" s="85" t="s">
        <v>188</v>
      </c>
      <c r="F31" s="143">
        <v>44593</v>
      </c>
      <c r="G31" s="117">
        <v>394030</v>
      </c>
      <c r="H31" s="117">
        <v>379410.86</v>
      </c>
      <c r="I31" s="117"/>
      <c r="J31" s="117">
        <f>L31+M31</f>
        <v>253764.64</v>
      </c>
      <c r="K31" s="117"/>
      <c r="L31" s="117">
        <v>89022.44</v>
      </c>
      <c r="M31" s="117">
        <v>164742.20000000001</v>
      </c>
      <c r="N31" s="14"/>
      <c r="O31" s="10"/>
    </row>
    <row r="32" spans="1:15" s="11" customFormat="1">
      <c r="A32" s="100"/>
      <c r="B32" s="105" t="s">
        <v>155</v>
      </c>
      <c r="C32" s="106">
        <f>SUM(C21:C30)+C19</f>
        <v>13953.5</v>
      </c>
      <c r="D32" s="106">
        <f>SUM(D21:D30)</f>
        <v>13386.5</v>
      </c>
      <c r="E32" s="105"/>
      <c r="F32" s="105"/>
      <c r="G32" s="119">
        <f>SUM(G19:G31)</f>
        <v>4400453.76</v>
      </c>
      <c r="H32" s="119">
        <f>H30+H29+H26+H27+H24+H25+H28+H23+H22+H21+H31</f>
        <v>3709127.77</v>
      </c>
      <c r="I32" s="119"/>
      <c r="J32" s="119">
        <f>J30+J29+J26+J27+J24+J25+J28+J23+J22+J21+J19+J18+J31</f>
        <v>3412548.4700000007</v>
      </c>
      <c r="K32" s="119"/>
      <c r="L32" s="119">
        <f>SUM(L21:L30)+L19+L18+L31</f>
        <v>2955909.2600000002</v>
      </c>
      <c r="M32" s="119">
        <f>SUM(M21:M30)+M19+M18+M31</f>
        <v>456639.21</v>
      </c>
      <c r="N32" s="14"/>
      <c r="O32" s="10"/>
    </row>
    <row r="33" spans="1:15" s="11" customFormat="1" ht="38.25">
      <c r="A33" s="100">
        <v>12</v>
      </c>
      <c r="B33" s="85" t="s">
        <v>39</v>
      </c>
      <c r="C33" s="85">
        <v>702</v>
      </c>
      <c r="D33" s="85">
        <f>C33</f>
        <v>702</v>
      </c>
      <c r="E33" s="85" t="s">
        <v>167</v>
      </c>
      <c r="F33" s="85" t="s">
        <v>187</v>
      </c>
      <c r="G33" s="117">
        <v>395755</v>
      </c>
      <c r="H33" s="117">
        <v>360137.1</v>
      </c>
      <c r="I33" s="117"/>
      <c r="J33" s="117">
        <f>L33+M33</f>
        <v>100</v>
      </c>
      <c r="K33" s="117"/>
      <c r="L33" s="118">
        <v>0</v>
      </c>
      <c r="M33" s="117">
        <v>100</v>
      </c>
      <c r="N33" s="14"/>
      <c r="O33" s="10"/>
    </row>
    <row r="34" spans="1:15" s="11" customFormat="1" ht="51">
      <c r="A34" s="100">
        <v>13</v>
      </c>
      <c r="B34" s="85" t="s">
        <v>37</v>
      </c>
      <c r="C34" s="85">
        <v>529.79999999999995</v>
      </c>
      <c r="D34" s="85">
        <f>C34</f>
        <v>529.79999999999995</v>
      </c>
      <c r="E34" s="85" t="s">
        <v>167</v>
      </c>
      <c r="F34" s="85" t="s">
        <v>187</v>
      </c>
      <c r="G34" s="117">
        <v>265366</v>
      </c>
      <c r="H34" s="117">
        <f t="shared" ref="H34" si="3">G34</f>
        <v>265366</v>
      </c>
      <c r="I34" s="117"/>
      <c r="J34" s="117">
        <f t="shared" si="1"/>
        <v>100</v>
      </c>
      <c r="K34" s="117"/>
      <c r="L34" s="117">
        <v>0</v>
      </c>
      <c r="M34" s="117">
        <v>100</v>
      </c>
      <c r="N34" s="14"/>
      <c r="O34" s="10"/>
    </row>
    <row r="35" spans="1:15" s="11" customFormat="1" ht="38.25">
      <c r="A35" s="100">
        <v>14</v>
      </c>
      <c r="B35" s="91" t="s">
        <v>90</v>
      </c>
      <c r="C35" s="91">
        <v>589</v>
      </c>
      <c r="D35" s="91">
        <v>589</v>
      </c>
      <c r="E35" s="85" t="s">
        <v>167</v>
      </c>
      <c r="F35" s="85" t="s">
        <v>172</v>
      </c>
      <c r="G35" s="117">
        <v>300000</v>
      </c>
      <c r="H35" s="116">
        <f t="shared" ref="H35:H46" si="4">G35</f>
        <v>300000</v>
      </c>
      <c r="I35" s="116"/>
      <c r="J35" s="116">
        <f t="shared" ref="J35:J46" si="5">L35+M35</f>
        <v>100</v>
      </c>
      <c r="K35" s="116"/>
      <c r="L35" s="117">
        <v>0</v>
      </c>
      <c r="M35" s="116">
        <v>100</v>
      </c>
      <c r="N35" s="14"/>
      <c r="O35" s="10"/>
    </row>
    <row r="36" spans="1:15" s="11" customFormat="1" ht="38.25">
      <c r="A36" s="100">
        <v>15</v>
      </c>
      <c r="B36" s="91" t="s">
        <v>91</v>
      </c>
      <c r="C36" s="91">
        <v>719</v>
      </c>
      <c r="D36" s="91">
        <v>719</v>
      </c>
      <c r="E36" s="85" t="s">
        <v>167</v>
      </c>
      <c r="F36" s="85" t="s">
        <v>172</v>
      </c>
      <c r="G36" s="117">
        <v>300000</v>
      </c>
      <c r="H36" s="116">
        <f t="shared" si="4"/>
        <v>300000</v>
      </c>
      <c r="I36" s="116"/>
      <c r="J36" s="116">
        <f t="shared" si="5"/>
        <v>100</v>
      </c>
      <c r="K36" s="116"/>
      <c r="L36" s="117">
        <v>0</v>
      </c>
      <c r="M36" s="116">
        <v>100</v>
      </c>
      <c r="N36" s="14"/>
      <c r="O36" s="10"/>
    </row>
    <row r="37" spans="1:15" s="11" customFormat="1" ht="38.25">
      <c r="A37" s="100">
        <v>16</v>
      </c>
      <c r="B37" s="91" t="s">
        <v>66</v>
      </c>
      <c r="C37" s="91">
        <v>4182</v>
      </c>
      <c r="D37" s="91">
        <v>4182</v>
      </c>
      <c r="E37" s="85" t="s">
        <v>167</v>
      </c>
      <c r="F37" s="85" t="s">
        <v>172</v>
      </c>
      <c r="G37" s="117">
        <v>300000</v>
      </c>
      <c r="H37" s="116">
        <f t="shared" si="4"/>
        <v>300000</v>
      </c>
      <c r="I37" s="116"/>
      <c r="J37" s="116">
        <f t="shared" si="5"/>
        <v>100</v>
      </c>
      <c r="K37" s="116"/>
      <c r="L37" s="117">
        <v>0</v>
      </c>
      <c r="M37" s="116">
        <v>100</v>
      </c>
      <c r="N37" s="14"/>
      <c r="O37" s="10"/>
    </row>
    <row r="38" spans="1:15" s="11" customFormat="1" ht="51">
      <c r="A38" s="100">
        <v>17</v>
      </c>
      <c r="B38" s="91" t="s">
        <v>101</v>
      </c>
      <c r="C38" s="91">
        <v>550.29999999999995</v>
      </c>
      <c r="D38" s="91">
        <v>550.29999999999995</v>
      </c>
      <c r="E38" s="85" t="s">
        <v>167</v>
      </c>
      <c r="F38" s="85" t="s">
        <v>172</v>
      </c>
      <c r="G38" s="117">
        <v>300000</v>
      </c>
      <c r="H38" s="116">
        <f t="shared" si="4"/>
        <v>300000</v>
      </c>
      <c r="I38" s="116"/>
      <c r="J38" s="116">
        <f t="shared" si="5"/>
        <v>100</v>
      </c>
      <c r="K38" s="116"/>
      <c r="L38" s="117">
        <v>0</v>
      </c>
      <c r="M38" s="116">
        <v>100</v>
      </c>
      <c r="N38" s="14"/>
      <c r="O38" s="10"/>
    </row>
    <row r="39" spans="1:15" s="11" customFormat="1" ht="38.25">
      <c r="A39" s="100">
        <v>18</v>
      </c>
      <c r="B39" s="91" t="s">
        <v>104</v>
      </c>
      <c r="C39" s="91">
        <v>678</v>
      </c>
      <c r="D39" s="91">
        <v>678</v>
      </c>
      <c r="E39" s="85" t="s">
        <v>167</v>
      </c>
      <c r="F39" s="85" t="s">
        <v>172</v>
      </c>
      <c r="G39" s="117">
        <v>300000</v>
      </c>
      <c r="H39" s="116">
        <f t="shared" si="4"/>
        <v>300000</v>
      </c>
      <c r="I39" s="116"/>
      <c r="J39" s="116">
        <f t="shared" si="5"/>
        <v>100</v>
      </c>
      <c r="K39" s="116"/>
      <c r="L39" s="117">
        <v>0</v>
      </c>
      <c r="M39" s="116">
        <v>100</v>
      </c>
      <c r="N39" s="14"/>
      <c r="O39" s="10"/>
    </row>
    <row r="40" spans="1:15" s="11" customFormat="1" ht="38.25">
      <c r="A40" s="100">
        <v>19</v>
      </c>
      <c r="B40" s="91" t="s">
        <v>105</v>
      </c>
      <c r="C40" s="91">
        <v>840</v>
      </c>
      <c r="D40" s="91">
        <v>840</v>
      </c>
      <c r="E40" s="85" t="s">
        <v>167</v>
      </c>
      <c r="F40" s="85" t="s">
        <v>172</v>
      </c>
      <c r="G40" s="117">
        <v>300000</v>
      </c>
      <c r="H40" s="116">
        <f t="shared" si="4"/>
        <v>300000</v>
      </c>
      <c r="I40" s="116"/>
      <c r="J40" s="116">
        <f t="shared" si="5"/>
        <v>198.4</v>
      </c>
      <c r="K40" s="116"/>
      <c r="L40" s="117">
        <v>0</v>
      </c>
      <c r="M40" s="116">
        <v>198.4</v>
      </c>
      <c r="N40" s="14"/>
      <c r="O40" s="10"/>
    </row>
    <row r="41" spans="1:15" s="11" customFormat="1" ht="38.25">
      <c r="A41" s="100">
        <v>20</v>
      </c>
      <c r="B41" s="91" t="s">
        <v>106</v>
      </c>
      <c r="C41" s="91">
        <v>602</v>
      </c>
      <c r="D41" s="91">
        <v>602</v>
      </c>
      <c r="E41" s="85" t="s">
        <v>167</v>
      </c>
      <c r="F41" s="85" t="s">
        <v>172</v>
      </c>
      <c r="G41" s="117">
        <v>300000</v>
      </c>
      <c r="H41" s="116">
        <f t="shared" si="4"/>
        <v>300000</v>
      </c>
      <c r="I41" s="116"/>
      <c r="J41" s="116">
        <f t="shared" si="5"/>
        <v>100</v>
      </c>
      <c r="K41" s="116"/>
      <c r="L41" s="117">
        <v>0</v>
      </c>
      <c r="M41" s="116">
        <v>100</v>
      </c>
      <c r="N41" s="14"/>
      <c r="O41" s="10"/>
    </row>
    <row r="42" spans="1:15" s="11" customFormat="1" ht="38.25">
      <c r="A42" s="100">
        <v>21</v>
      </c>
      <c r="B42" s="91" t="s">
        <v>107</v>
      </c>
      <c r="C42" s="91">
        <v>612</v>
      </c>
      <c r="D42" s="91">
        <v>612</v>
      </c>
      <c r="E42" s="85" t="s">
        <v>167</v>
      </c>
      <c r="F42" s="85" t="s">
        <v>172</v>
      </c>
      <c r="G42" s="117">
        <v>300000</v>
      </c>
      <c r="H42" s="116">
        <f t="shared" si="4"/>
        <v>300000</v>
      </c>
      <c r="I42" s="116"/>
      <c r="J42" s="116">
        <f t="shared" si="5"/>
        <v>100</v>
      </c>
      <c r="K42" s="116"/>
      <c r="L42" s="117">
        <v>0</v>
      </c>
      <c r="M42" s="116">
        <v>100</v>
      </c>
      <c r="N42" s="14"/>
      <c r="O42" s="10"/>
    </row>
    <row r="43" spans="1:15" s="11" customFormat="1" ht="38.25">
      <c r="A43" s="100">
        <v>22</v>
      </c>
      <c r="B43" s="91" t="s">
        <v>108</v>
      </c>
      <c r="C43" s="91">
        <v>562</v>
      </c>
      <c r="D43" s="91">
        <v>562</v>
      </c>
      <c r="E43" s="85" t="s">
        <v>167</v>
      </c>
      <c r="F43" s="85" t="s">
        <v>172</v>
      </c>
      <c r="G43" s="117">
        <v>300000</v>
      </c>
      <c r="H43" s="116">
        <f t="shared" si="4"/>
        <v>300000</v>
      </c>
      <c r="I43" s="116"/>
      <c r="J43" s="116">
        <f t="shared" si="5"/>
        <v>100</v>
      </c>
      <c r="K43" s="116"/>
      <c r="L43" s="117">
        <v>0</v>
      </c>
      <c r="M43" s="116">
        <v>100</v>
      </c>
      <c r="N43" s="14"/>
      <c r="O43" s="10"/>
    </row>
    <row r="44" spans="1:15" s="11" customFormat="1" ht="38.25">
      <c r="A44" s="100">
        <v>23</v>
      </c>
      <c r="B44" s="91" t="s">
        <v>109</v>
      </c>
      <c r="C44" s="91">
        <v>569</v>
      </c>
      <c r="D44" s="91">
        <v>569</v>
      </c>
      <c r="E44" s="85" t="s">
        <v>167</v>
      </c>
      <c r="F44" s="85" t="s">
        <v>172</v>
      </c>
      <c r="G44" s="117">
        <v>300000</v>
      </c>
      <c r="H44" s="116">
        <f t="shared" si="4"/>
        <v>300000</v>
      </c>
      <c r="I44" s="116"/>
      <c r="J44" s="116">
        <f t="shared" si="5"/>
        <v>100</v>
      </c>
      <c r="K44" s="116"/>
      <c r="L44" s="117">
        <v>0</v>
      </c>
      <c r="M44" s="116">
        <v>100</v>
      </c>
      <c r="N44" s="14"/>
      <c r="O44" s="10"/>
    </row>
    <row r="45" spans="1:15" s="11" customFormat="1" ht="38.25">
      <c r="A45" s="100">
        <v>24</v>
      </c>
      <c r="B45" s="91" t="s">
        <v>110</v>
      </c>
      <c r="C45" s="91">
        <v>564</v>
      </c>
      <c r="D45" s="91">
        <v>564</v>
      </c>
      <c r="E45" s="85" t="s">
        <v>167</v>
      </c>
      <c r="F45" s="85" t="s">
        <v>172</v>
      </c>
      <c r="G45" s="117">
        <v>300000</v>
      </c>
      <c r="H45" s="116">
        <f t="shared" si="4"/>
        <v>300000</v>
      </c>
      <c r="I45" s="116"/>
      <c r="J45" s="116">
        <f t="shared" si="5"/>
        <v>100</v>
      </c>
      <c r="K45" s="116"/>
      <c r="L45" s="117">
        <v>0</v>
      </c>
      <c r="M45" s="116">
        <v>100</v>
      </c>
      <c r="N45" s="14"/>
      <c r="O45" s="10"/>
    </row>
    <row r="46" spans="1:15" s="11" customFormat="1" ht="38.25">
      <c r="A46" s="100">
        <v>25</v>
      </c>
      <c r="B46" s="91" t="s">
        <v>111</v>
      </c>
      <c r="C46" s="91">
        <v>558</v>
      </c>
      <c r="D46" s="91">
        <v>558</v>
      </c>
      <c r="E46" s="85" t="s">
        <v>167</v>
      </c>
      <c r="F46" s="85" t="s">
        <v>172</v>
      </c>
      <c r="G46" s="117">
        <v>300000</v>
      </c>
      <c r="H46" s="116">
        <f t="shared" si="4"/>
        <v>300000</v>
      </c>
      <c r="I46" s="116"/>
      <c r="J46" s="116">
        <f t="shared" si="5"/>
        <v>100</v>
      </c>
      <c r="K46" s="116"/>
      <c r="L46" s="117">
        <v>0</v>
      </c>
      <c r="M46" s="116">
        <v>100</v>
      </c>
      <c r="N46" s="14"/>
      <c r="O46" s="10"/>
    </row>
    <row r="47" spans="1:15" s="32" customFormat="1" ht="15.75">
      <c r="A47" s="82"/>
      <c r="B47" s="35" t="s">
        <v>19</v>
      </c>
      <c r="C47" s="90">
        <f>C31+C33+C34+C35+C36+C37+C38+C39+C40+C41+C42+C43+C44+C45+C46</f>
        <v>12878.630000000001</v>
      </c>
      <c r="D47" s="90">
        <f>D31+D33+D34+D35+D36+D37+D38+D39+D40+D41+D42+D43+D44+D45+D46</f>
        <v>12878.630000000001</v>
      </c>
      <c r="E47" s="90"/>
      <c r="F47" s="90"/>
      <c r="G47" s="120">
        <f>SUM(G33:G46)</f>
        <v>4261121</v>
      </c>
      <c r="H47" s="120">
        <f t="shared" ref="H47:M47" si="6">SUM(H33:H46)</f>
        <v>4225503.0999999996</v>
      </c>
      <c r="I47" s="120"/>
      <c r="J47" s="120">
        <f t="shared" si="6"/>
        <v>1498.4</v>
      </c>
      <c r="K47" s="120"/>
      <c r="L47" s="120">
        <f t="shared" si="6"/>
        <v>0</v>
      </c>
      <c r="M47" s="120">
        <f t="shared" si="6"/>
        <v>1498.4</v>
      </c>
      <c r="N47" s="31"/>
      <c r="O47" s="31"/>
    </row>
    <row r="48" spans="1:15" s="32" customFormat="1" ht="15.75">
      <c r="A48" s="159" t="s">
        <v>73</v>
      </c>
      <c r="B48" s="160"/>
      <c r="C48" s="160"/>
      <c r="D48" s="160"/>
      <c r="E48" s="160"/>
      <c r="F48" s="160"/>
      <c r="G48" s="160"/>
      <c r="H48" s="160"/>
      <c r="I48" s="160"/>
      <c r="J48" s="160"/>
      <c r="K48" s="160"/>
      <c r="L48" s="160"/>
      <c r="M48" s="161"/>
      <c r="N48" s="31"/>
      <c r="O48" s="31"/>
    </row>
    <row r="49" spans="1:15" s="32" customFormat="1" ht="15.75">
      <c r="A49" s="159" t="s">
        <v>125</v>
      </c>
      <c r="B49" s="160"/>
      <c r="C49" s="160"/>
      <c r="D49" s="160"/>
      <c r="E49" s="160"/>
      <c r="F49" s="160"/>
      <c r="G49" s="160"/>
      <c r="H49" s="160"/>
      <c r="I49" s="160"/>
      <c r="J49" s="160"/>
      <c r="K49" s="160"/>
      <c r="L49" s="160"/>
      <c r="M49" s="161"/>
      <c r="N49" s="31"/>
      <c r="O49" s="31"/>
    </row>
    <row r="50" spans="1:15" s="32" customFormat="1" ht="38.25">
      <c r="A50" s="100">
        <v>1</v>
      </c>
      <c r="B50" s="91" t="s">
        <v>75</v>
      </c>
      <c r="C50" s="91">
        <v>1511</v>
      </c>
      <c r="D50" s="90"/>
      <c r="E50" s="107" t="s">
        <v>157</v>
      </c>
      <c r="F50" s="107" t="s">
        <v>160</v>
      </c>
      <c r="G50" s="120"/>
      <c r="H50" s="116">
        <v>12776.85</v>
      </c>
      <c r="I50" s="116"/>
      <c r="J50" s="120">
        <f>L50+M50</f>
        <v>12776.85</v>
      </c>
      <c r="K50" s="120"/>
      <c r="L50" s="120"/>
      <c r="M50" s="119">
        <v>12776.85</v>
      </c>
      <c r="N50" s="31"/>
      <c r="O50" s="31"/>
    </row>
    <row r="51" spans="1:15" s="32" customFormat="1" ht="40.5" customHeight="1">
      <c r="A51" s="100">
        <v>2</v>
      </c>
      <c r="B51" s="91" t="s">
        <v>76</v>
      </c>
      <c r="C51" s="91">
        <v>1231.1099999999999</v>
      </c>
      <c r="D51" s="90"/>
      <c r="E51" s="107" t="s">
        <v>157</v>
      </c>
      <c r="F51" s="107" t="s">
        <v>160</v>
      </c>
      <c r="G51" s="120"/>
      <c r="H51" s="116">
        <v>16740.57</v>
      </c>
      <c r="I51" s="116"/>
      <c r="J51" s="120">
        <f t="shared" ref="J51:J60" si="7">L51+M51</f>
        <v>16740.57</v>
      </c>
      <c r="K51" s="120"/>
      <c r="L51" s="120"/>
      <c r="M51" s="119">
        <v>16740.57</v>
      </c>
      <c r="N51" s="31"/>
      <c r="O51" s="31"/>
    </row>
    <row r="52" spans="1:15" s="32" customFormat="1" ht="38.25">
      <c r="A52" s="100">
        <v>3</v>
      </c>
      <c r="B52" s="91" t="s">
        <v>77</v>
      </c>
      <c r="C52" s="91">
        <v>4477</v>
      </c>
      <c r="D52" s="90"/>
      <c r="E52" s="107" t="s">
        <v>157</v>
      </c>
      <c r="F52" s="107" t="s">
        <v>160</v>
      </c>
      <c r="G52" s="120"/>
      <c r="H52" s="116">
        <v>21141</v>
      </c>
      <c r="I52" s="116"/>
      <c r="J52" s="120">
        <f t="shared" si="7"/>
        <v>21141</v>
      </c>
      <c r="K52" s="120"/>
      <c r="L52" s="120"/>
      <c r="M52" s="119">
        <v>21141</v>
      </c>
      <c r="N52" s="31"/>
      <c r="O52" s="31"/>
    </row>
    <row r="53" spans="1:15" s="32" customFormat="1" ht="51">
      <c r="A53" s="100">
        <v>4</v>
      </c>
      <c r="B53" s="91" t="s">
        <v>37</v>
      </c>
      <c r="C53" s="91">
        <v>529.79999999999995</v>
      </c>
      <c r="D53" s="90"/>
      <c r="E53" s="107" t="s">
        <v>157</v>
      </c>
      <c r="F53" s="107" t="s">
        <v>166</v>
      </c>
      <c r="G53" s="120"/>
      <c r="H53" s="116">
        <v>12994.27</v>
      </c>
      <c r="I53" s="116"/>
      <c r="J53" s="120">
        <f t="shared" si="7"/>
        <v>12994.27</v>
      </c>
      <c r="K53" s="120"/>
      <c r="L53" s="120"/>
      <c r="M53" s="119">
        <v>12994.27</v>
      </c>
      <c r="N53" s="31"/>
      <c r="O53" s="31"/>
    </row>
    <row r="54" spans="1:15" s="32" customFormat="1" ht="38.25">
      <c r="A54" s="100">
        <v>5</v>
      </c>
      <c r="B54" s="91" t="s">
        <v>38</v>
      </c>
      <c r="C54" s="91">
        <v>854.6</v>
      </c>
      <c r="D54" s="90"/>
      <c r="E54" s="107" t="s">
        <v>157</v>
      </c>
      <c r="F54" s="107" t="s">
        <v>160</v>
      </c>
      <c r="G54" s="120"/>
      <c r="H54" s="116">
        <v>12824.42</v>
      </c>
      <c r="I54" s="116"/>
      <c r="J54" s="120">
        <f t="shared" si="7"/>
        <v>12824.4</v>
      </c>
      <c r="K54" s="120"/>
      <c r="L54" s="120"/>
      <c r="M54" s="119">
        <v>12824.4</v>
      </c>
      <c r="N54" s="31"/>
      <c r="O54" s="31"/>
    </row>
    <row r="55" spans="1:15" s="32" customFormat="1" ht="38.25">
      <c r="A55" s="100">
        <v>6</v>
      </c>
      <c r="B55" s="91" t="s">
        <v>39</v>
      </c>
      <c r="C55" s="91">
        <v>702</v>
      </c>
      <c r="D55" s="90"/>
      <c r="E55" s="107" t="s">
        <v>157</v>
      </c>
      <c r="F55" s="107" t="s">
        <v>166</v>
      </c>
      <c r="G55" s="120"/>
      <c r="H55" s="116">
        <v>12988.3</v>
      </c>
      <c r="I55" s="116"/>
      <c r="J55" s="120">
        <f t="shared" si="7"/>
        <v>12988.3</v>
      </c>
      <c r="K55" s="120"/>
      <c r="L55" s="120"/>
      <c r="M55" s="119">
        <v>12988.3</v>
      </c>
      <c r="N55" s="31"/>
      <c r="O55" s="31"/>
    </row>
    <row r="56" spans="1:15" s="32" customFormat="1" ht="38.25">
      <c r="A56" s="100">
        <v>7</v>
      </c>
      <c r="B56" s="91" t="s">
        <v>36</v>
      </c>
      <c r="C56" s="91">
        <v>621.5</v>
      </c>
      <c r="D56" s="90"/>
      <c r="E56" s="107" t="s">
        <v>157</v>
      </c>
      <c r="F56" s="107" t="s">
        <v>166</v>
      </c>
      <c r="G56" s="120"/>
      <c r="H56" s="116">
        <v>12990.46</v>
      </c>
      <c r="I56" s="116"/>
      <c r="J56" s="120">
        <f t="shared" si="7"/>
        <v>12990.46</v>
      </c>
      <c r="K56" s="120"/>
      <c r="L56" s="120"/>
      <c r="M56" s="119">
        <v>12990.46</v>
      </c>
      <c r="N56" s="31"/>
      <c r="O56" s="31"/>
    </row>
    <row r="57" spans="1:15" s="32" customFormat="1" ht="38.25">
      <c r="A57" s="100">
        <v>8</v>
      </c>
      <c r="B57" s="91" t="s">
        <v>29</v>
      </c>
      <c r="C57" s="91">
        <v>1452</v>
      </c>
      <c r="D57" s="90"/>
      <c r="E57" s="107" t="s">
        <v>157</v>
      </c>
      <c r="F57" s="107" t="s">
        <v>160</v>
      </c>
      <c r="G57" s="120"/>
      <c r="H57" s="116">
        <v>21947.4</v>
      </c>
      <c r="I57" s="116"/>
      <c r="J57" s="120">
        <f t="shared" si="7"/>
        <v>21947.4</v>
      </c>
      <c r="K57" s="120"/>
      <c r="L57" s="120"/>
      <c r="M57" s="119">
        <v>21947.4</v>
      </c>
      <c r="N57" s="31"/>
      <c r="O57" s="31"/>
    </row>
    <row r="58" spans="1:15" s="32" customFormat="1" ht="39" customHeight="1">
      <c r="A58" s="100">
        <v>9</v>
      </c>
      <c r="B58" s="91" t="s">
        <v>78</v>
      </c>
      <c r="C58" s="91">
        <v>951</v>
      </c>
      <c r="D58" s="90"/>
      <c r="E58" s="107" t="s">
        <v>157</v>
      </c>
      <c r="F58" s="107" t="s">
        <v>160</v>
      </c>
      <c r="G58" s="120"/>
      <c r="H58" s="116">
        <v>14400.01</v>
      </c>
      <c r="I58" s="116"/>
      <c r="J58" s="120">
        <f t="shared" si="7"/>
        <v>14400</v>
      </c>
      <c r="K58" s="120"/>
      <c r="L58" s="120"/>
      <c r="M58" s="119">
        <v>14400</v>
      </c>
      <c r="N58" s="31"/>
      <c r="O58" s="31"/>
    </row>
    <row r="59" spans="1:15" s="32" customFormat="1" ht="51">
      <c r="A59" s="100">
        <v>10</v>
      </c>
      <c r="B59" s="91" t="s">
        <v>41</v>
      </c>
      <c r="C59" s="91">
        <v>833</v>
      </c>
      <c r="D59" s="90"/>
      <c r="E59" s="107" t="s">
        <v>157</v>
      </c>
      <c r="F59" s="107" t="s">
        <v>166</v>
      </c>
      <c r="G59" s="120"/>
      <c r="H59" s="116">
        <v>12947.27</v>
      </c>
      <c r="I59" s="116"/>
      <c r="J59" s="120">
        <f t="shared" si="7"/>
        <v>12642.72</v>
      </c>
      <c r="K59" s="120"/>
      <c r="L59" s="120"/>
      <c r="M59" s="119">
        <v>12642.72</v>
      </c>
      <c r="N59" s="31"/>
      <c r="O59" s="31"/>
    </row>
    <row r="60" spans="1:15" s="32" customFormat="1" ht="38.25">
      <c r="A60" s="100">
        <v>11</v>
      </c>
      <c r="B60" s="91" t="s">
        <v>42</v>
      </c>
      <c r="C60" s="91">
        <v>815.9</v>
      </c>
      <c r="D60" s="90"/>
      <c r="E60" s="107" t="s">
        <v>157</v>
      </c>
      <c r="F60" s="107" t="s">
        <v>166</v>
      </c>
      <c r="G60" s="120"/>
      <c r="H60" s="116">
        <v>12642.72</v>
      </c>
      <c r="I60" s="116"/>
      <c r="J60" s="120">
        <f t="shared" si="7"/>
        <v>12947.27</v>
      </c>
      <c r="K60" s="120"/>
      <c r="L60" s="120"/>
      <c r="M60" s="119">
        <v>12947.27</v>
      </c>
      <c r="N60" s="31"/>
      <c r="O60" s="31"/>
    </row>
    <row r="61" spans="1:15" s="32" customFormat="1">
      <c r="A61" s="91"/>
      <c r="B61" s="101" t="s">
        <v>19</v>
      </c>
      <c r="C61" s="90">
        <f>SUM(C50:C60)</f>
        <v>13978.91</v>
      </c>
      <c r="D61" s="90"/>
      <c r="E61" s="90"/>
      <c r="F61" s="90"/>
      <c r="G61" s="120"/>
      <c r="H61" s="120">
        <f t="shared" ref="H61:M61" si="8">SUM(H50:H60)</f>
        <v>164393.26999999999</v>
      </c>
      <c r="I61" s="120">
        <f t="shared" si="8"/>
        <v>0</v>
      </c>
      <c r="J61" s="120">
        <f t="shared" si="8"/>
        <v>164393.24</v>
      </c>
      <c r="K61" s="120">
        <f t="shared" si="8"/>
        <v>0</v>
      </c>
      <c r="L61" s="120">
        <f>SUM(L50:L60)</f>
        <v>0</v>
      </c>
      <c r="M61" s="120">
        <f t="shared" si="8"/>
        <v>164393.24</v>
      </c>
      <c r="N61" s="31"/>
      <c r="O61" s="31"/>
    </row>
    <row r="62" spans="1:15" s="32" customFormat="1">
      <c r="A62" s="146"/>
      <c r="B62" s="147"/>
      <c r="C62" s="147"/>
      <c r="D62" s="147"/>
      <c r="E62" s="147"/>
      <c r="F62" s="147"/>
      <c r="G62" s="147"/>
      <c r="H62" s="147"/>
      <c r="I62" s="147"/>
      <c r="J62" s="147"/>
      <c r="K62" s="147"/>
      <c r="L62" s="147"/>
      <c r="M62" s="148"/>
      <c r="N62" s="31"/>
      <c r="O62" s="31"/>
    </row>
    <row r="63" spans="1:15" s="32" customFormat="1" ht="38.25">
      <c r="A63" s="100">
        <v>12</v>
      </c>
      <c r="B63" s="91" t="s">
        <v>90</v>
      </c>
      <c r="C63" s="91">
        <v>589</v>
      </c>
      <c r="D63" s="90"/>
      <c r="E63" s="107" t="s">
        <v>159</v>
      </c>
      <c r="F63" s="107" t="s">
        <v>161</v>
      </c>
      <c r="G63" s="120"/>
      <c r="H63" s="116">
        <v>12990</v>
      </c>
      <c r="I63" s="116"/>
      <c r="J63" s="120">
        <f>L63+M63</f>
        <v>11691.01</v>
      </c>
      <c r="K63" s="120"/>
      <c r="L63" s="120"/>
      <c r="M63" s="120">
        <v>11691.01</v>
      </c>
      <c r="N63" s="31"/>
      <c r="O63" s="31"/>
    </row>
    <row r="64" spans="1:15" s="32" customFormat="1" ht="38.25">
      <c r="A64" s="100">
        <v>13</v>
      </c>
      <c r="B64" s="91" t="s">
        <v>92</v>
      </c>
      <c r="C64" s="91">
        <v>719</v>
      </c>
      <c r="D64" s="90"/>
      <c r="E64" s="107" t="s">
        <v>159</v>
      </c>
      <c r="F64" s="107" t="s">
        <v>161</v>
      </c>
      <c r="G64" s="120"/>
      <c r="H64" s="116">
        <v>14400</v>
      </c>
      <c r="I64" s="116"/>
      <c r="J64" s="120">
        <f>L64+M64</f>
        <v>12960.01</v>
      </c>
      <c r="K64" s="120"/>
      <c r="L64" s="120"/>
      <c r="M64" s="120">
        <v>12960.01</v>
      </c>
      <c r="N64" s="31"/>
      <c r="O64" s="31"/>
    </row>
    <row r="65" spans="1:15" s="32" customFormat="1" ht="38.25">
      <c r="A65" s="100">
        <v>14</v>
      </c>
      <c r="B65" s="91" t="s">
        <v>66</v>
      </c>
      <c r="C65" s="91">
        <v>4182</v>
      </c>
      <c r="D65" s="90"/>
      <c r="E65" s="107" t="s">
        <v>159</v>
      </c>
      <c r="F65" s="107" t="s">
        <v>161</v>
      </c>
      <c r="G65" s="120"/>
      <c r="H65" s="116">
        <v>21100</v>
      </c>
      <c r="I65" s="116"/>
      <c r="J65" s="120">
        <f t="shared" ref="J65:J74" si="9">L65+M65</f>
        <v>18990.009999999998</v>
      </c>
      <c r="K65" s="120"/>
      <c r="L65" s="120"/>
      <c r="M65" s="120">
        <v>18990.009999999998</v>
      </c>
      <c r="N65" s="31"/>
      <c r="O65" s="31"/>
    </row>
    <row r="66" spans="1:15" s="32" customFormat="1" ht="51">
      <c r="A66" s="100">
        <v>15</v>
      </c>
      <c r="B66" s="91" t="s">
        <v>101</v>
      </c>
      <c r="C66" s="91">
        <v>550.29999999999995</v>
      </c>
      <c r="D66" s="90"/>
      <c r="E66" s="107" t="s">
        <v>166</v>
      </c>
      <c r="F66" s="107" t="s">
        <v>164</v>
      </c>
      <c r="G66" s="120"/>
      <c r="H66" s="116">
        <v>12990</v>
      </c>
      <c r="I66" s="116"/>
      <c r="J66" s="120">
        <f t="shared" si="9"/>
        <v>15000</v>
      </c>
      <c r="K66" s="120"/>
      <c r="L66" s="120"/>
      <c r="M66" s="120">
        <v>15000</v>
      </c>
      <c r="N66" s="31"/>
      <c r="O66" s="31"/>
    </row>
    <row r="67" spans="1:15" s="32" customFormat="1" ht="39" customHeight="1">
      <c r="A67" s="100">
        <v>16</v>
      </c>
      <c r="B67" s="91" t="s">
        <v>104</v>
      </c>
      <c r="C67" s="91">
        <v>678</v>
      </c>
      <c r="D67" s="90"/>
      <c r="E67" s="107" t="s">
        <v>159</v>
      </c>
      <c r="F67" s="107" t="s">
        <v>161</v>
      </c>
      <c r="G67" s="120"/>
      <c r="H67" s="116">
        <v>12985.41</v>
      </c>
      <c r="I67" s="116"/>
      <c r="J67" s="120">
        <f t="shared" si="9"/>
        <v>12985.41</v>
      </c>
      <c r="K67" s="120"/>
      <c r="L67" s="120"/>
      <c r="M67" s="120">
        <v>12985.41</v>
      </c>
      <c r="N67" s="31"/>
      <c r="O67" s="31"/>
    </row>
    <row r="68" spans="1:15" s="32" customFormat="1" ht="38.25" customHeight="1">
      <c r="A68" s="100">
        <v>17</v>
      </c>
      <c r="B68" s="91" t="s">
        <v>105</v>
      </c>
      <c r="C68" s="91">
        <v>840</v>
      </c>
      <c r="D68" s="90"/>
      <c r="E68" s="107" t="s">
        <v>159</v>
      </c>
      <c r="F68" s="107" t="s">
        <v>178</v>
      </c>
      <c r="G68" s="120"/>
      <c r="H68" s="116">
        <v>12934.01</v>
      </c>
      <c r="I68" s="116"/>
      <c r="J68" s="120">
        <f t="shared" si="9"/>
        <v>12934.01</v>
      </c>
      <c r="K68" s="120"/>
      <c r="L68" s="120"/>
      <c r="M68" s="120">
        <v>12934.01</v>
      </c>
      <c r="N68" s="31"/>
      <c r="O68" s="31"/>
    </row>
    <row r="69" spans="1:15" s="32" customFormat="1" ht="36.75" customHeight="1">
      <c r="A69" s="100">
        <v>18</v>
      </c>
      <c r="B69" s="91" t="s">
        <v>106</v>
      </c>
      <c r="C69" s="91">
        <v>602</v>
      </c>
      <c r="D69" s="90"/>
      <c r="E69" s="107" t="s">
        <v>159</v>
      </c>
      <c r="F69" s="107" t="s">
        <v>164</v>
      </c>
      <c r="G69" s="120"/>
      <c r="H69" s="116">
        <v>12944.74</v>
      </c>
      <c r="I69" s="116"/>
      <c r="J69" s="120">
        <f t="shared" si="9"/>
        <v>12944.74</v>
      </c>
      <c r="K69" s="120"/>
      <c r="L69" s="120"/>
      <c r="M69" s="120">
        <v>12944.74</v>
      </c>
      <c r="N69" s="31"/>
      <c r="O69" s="31"/>
    </row>
    <row r="70" spans="1:15" s="32" customFormat="1" ht="36.75" customHeight="1">
      <c r="A70" s="100">
        <v>19</v>
      </c>
      <c r="B70" s="91" t="s">
        <v>107</v>
      </c>
      <c r="C70" s="91">
        <v>612</v>
      </c>
      <c r="D70" s="90"/>
      <c r="E70" s="107" t="s">
        <v>159</v>
      </c>
      <c r="F70" s="107" t="s">
        <v>178</v>
      </c>
      <c r="G70" s="120"/>
      <c r="H70" s="116">
        <v>12941.98</v>
      </c>
      <c r="I70" s="116"/>
      <c r="J70" s="120">
        <f t="shared" si="9"/>
        <v>12941.98</v>
      </c>
      <c r="K70" s="120"/>
      <c r="L70" s="120"/>
      <c r="M70" s="120">
        <v>12941.98</v>
      </c>
      <c r="N70" s="31"/>
      <c r="O70" s="31"/>
    </row>
    <row r="71" spans="1:15" s="32" customFormat="1" ht="37.5" customHeight="1">
      <c r="A71" s="100">
        <v>20</v>
      </c>
      <c r="B71" s="91" t="s">
        <v>108</v>
      </c>
      <c r="C71" s="91">
        <v>562</v>
      </c>
      <c r="D71" s="90"/>
      <c r="E71" s="107" t="s">
        <v>159</v>
      </c>
      <c r="F71" s="107" t="s">
        <v>178</v>
      </c>
      <c r="G71" s="120"/>
      <c r="H71" s="116">
        <v>12950.47</v>
      </c>
      <c r="I71" s="116"/>
      <c r="J71" s="120">
        <f t="shared" si="9"/>
        <v>12950.47</v>
      </c>
      <c r="K71" s="120"/>
      <c r="L71" s="120"/>
      <c r="M71" s="120">
        <v>12950.47</v>
      </c>
      <c r="N71" s="31"/>
      <c r="O71" s="31"/>
    </row>
    <row r="72" spans="1:15" s="32" customFormat="1" ht="36" customHeight="1">
      <c r="A72" s="100">
        <v>21</v>
      </c>
      <c r="B72" s="91" t="s">
        <v>109</v>
      </c>
      <c r="C72" s="91">
        <v>569</v>
      </c>
      <c r="D72" s="90"/>
      <c r="E72" s="107" t="s">
        <v>159</v>
      </c>
      <c r="F72" s="107" t="s">
        <v>178</v>
      </c>
      <c r="G72" s="120"/>
      <c r="H72" s="116">
        <v>12960.56</v>
      </c>
      <c r="I72" s="116"/>
      <c r="J72" s="120">
        <f t="shared" si="9"/>
        <v>12960.56</v>
      </c>
      <c r="K72" s="120"/>
      <c r="L72" s="120"/>
      <c r="M72" s="120">
        <v>12960.56</v>
      </c>
      <c r="N72" s="31"/>
      <c r="O72" s="31"/>
    </row>
    <row r="73" spans="1:15" s="32" customFormat="1" ht="37.5" customHeight="1">
      <c r="A73" s="100">
        <v>22</v>
      </c>
      <c r="B73" s="91" t="s">
        <v>110</v>
      </c>
      <c r="C73" s="91">
        <v>564</v>
      </c>
      <c r="D73" s="90"/>
      <c r="E73" s="107" t="s">
        <v>159</v>
      </c>
      <c r="F73" s="107" t="s">
        <v>164</v>
      </c>
      <c r="G73" s="120"/>
      <c r="H73" s="116">
        <v>12941.98</v>
      </c>
      <c r="I73" s="116"/>
      <c r="J73" s="120">
        <f t="shared" si="9"/>
        <v>12941.98</v>
      </c>
      <c r="K73" s="120"/>
      <c r="L73" s="120"/>
      <c r="M73" s="120">
        <v>12941.98</v>
      </c>
      <c r="N73" s="31"/>
      <c r="O73" s="31"/>
    </row>
    <row r="74" spans="1:15" s="32" customFormat="1" ht="39" customHeight="1">
      <c r="A74" s="100">
        <v>23</v>
      </c>
      <c r="B74" s="91" t="s">
        <v>111</v>
      </c>
      <c r="C74" s="91">
        <v>558</v>
      </c>
      <c r="D74" s="90"/>
      <c r="E74" s="107" t="s">
        <v>159</v>
      </c>
      <c r="F74" s="107" t="s">
        <v>178</v>
      </c>
      <c r="G74" s="120"/>
      <c r="H74" s="116">
        <v>12979.99</v>
      </c>
      <c r="I74" s="116"/>
      <c r="J74" s="120">
        <f t="shared" si="9"/>
        <v>12979.99</v>
      </c>
      <c r="K74" s="120"/>
      <c r="L74" s="120"/>
      <c r="M74" s="120">
        <v>12979.99</v>
      </c>
      <c r="N74" s="31"/>
      <c r="O74" s="31"/>
    </row>
    <row r="75" spans="1:15" s="32" customFormat="1" ht="39.75" customHeight="1">
      <c r="A75" s="100">
        <v>24</v>
      </c>
      <c r="B75" s="85" t="s">
        <v>168</v>
      </c>
      <c r="C75" s="85">
        <v>4778.7</v>
      </c>
      <c r="D75" s="90"/>
      <c r="E75" s="107" t="s">
        <v>159</v>
      </c>
      <c r="F75" s="107" t="s">
        <v>178</v>
      </c>
      <c r="G75" s="120"/>
      <c r="H75" s="116">
        <v>21000</v>
      </c>
      <c r="I75" s="116"/>
      <c r="J75" s="120">
        <f>L75+M75</f>
        <v>21000</v>
      </c>
      <c r="K75" s="120"/>
      <c r="L75" s="120"/>
      <c r="M75" s="120">
        <v>21000</v>
      </c>
      <c r="N75" s="31"/>
      <c r="O75" s="31"/>
    </row>
    <row r="76" spans="1:15" s="32" customFormat="1" ht="48.75" customHeight="1">
      <c r="A76" s="100">
        <v>25</v>
      </c>
      <c r="B76" s="85" t="s">
        <v>170</v>
      </c>
      <c r="C76" s="85">
        <v>958</v>
      </c>
      <c r="D76" s="90"/>
      <c r="E76" s="107" t="s">
        <v>166</v>
      </c>
      <c r="F76" s="107" t="s">
        <v>178</v>
      </c>
      <c r="G76" s="120"/>
      <c r="H76" s="116">
        <v>27000</v>
      </c>
      <c r="I76" s="116"/>
      <c r="J76" s="120">
        <f>L76+M76</f>
        <v>15000</v>
      </c>
      <c r="K76" s="120"/>
      <c r="L76" s="120"/>
      <c r="M76" s="120">
        <v>15000</v>
      </c>
      <c r="N76" s="31"/>
      <c r="O76" s="31"/>
    </row>
    <row r="77" spans="1:15" s="32" customFormat="1" ht="48" customHeight="1">
      <c r="A77" s="100">
        <v>26</v>
      </c>
      <c r="B77" s="85" t="s">
        <v>171</v>
      </c>
      <c r="C77" s="85">
        <v>1696</v>
      </c>
      <c r="D77" s="90"/>
      <c r="E77" s="107" t="s">
        <v>166</v>
      </c>
      <c r="F77" s="107" t="s">
        <v>178</v>
      </c>
      <c r="G77" s="120"/>
      <c r="H77" s="116">
        <v>27000</v>
      </c>
      <c r="I77" s="116"/>
      <c r="J77" s="120">
        <f>L77+M77</f>
        <v>16000</v>
      </c>
      <c r="K77" s="120"/>
      <c r="L77" s="120"/>
      <c r="M77" s="120">
        <v>16000</v>
      </c>
      <c r="N77" s="31"/>
      <c r="O77" s="31"/>
    </row>
    <row r="78" spans="1:15" s="32" customFormat="1" ht="48" customHeight="1">
      <c r="A78" s="100">
        <v>27</v>
      </c>
      <c r="B78" s="85" t="s">
        <v>169</v>
      </c>
      <c r="C78" s="85">
        <v>4118</v>
      </c>
      <c r="D78" s="90"/>
      <c r="E78" s="107" t="s">
        <v>159</v>
      </c>
      <c r="F78" s="107" t="s">
        <v>178</v>
      </c>
      <c r="G78" s="120"/>
      <c r="H78" s="116">
        <v>21000</v>
      </c>
      <c r="I78" s="116"/>
      <c r="J78" s="120">
        <f>L78+M78</f>
        <v>21000</v>
      </c>
      <c r="K78" s="120"/>
      <c r="L78" s="120"/>
      <c r="M78" s="120">
        <v>21000</v>
      </c>
      <c r="N78" s="31"/>
      <c r="O78" s="31"/>
    </row>
    <row r="79" spans="1:15" s="32" customFormat="1" ht="36" customHeight="1">
      <c r="A79" s="100">
        <v>28</v>
      </c>
      <c r="B79" s="85" t="s">
        <v>173</v>
      </c>
      <c r="C79" s="85">
        <v>2309</v>
      </c>
      <c r="D79" s="90"/>
      <c r="E79" s="107" t="s">
        <v>159</v>
      </c>
      <c r="F79" s="107" t="s">
        <v>178</v>
      </c>
      <c r="G79" s="120"/>
      <c r="H79" s="116">
        <v>32000</v>
      </c>
      <c r="I79" s="116"/>
      <c r="J79" s="120">
        <f>L79+M79</f>
        <v>17000</v>
      </c>
      <c r="K79" s="120"/>
      <c r="L79" s="120"/>
      <c r="M79" s="120">
        <v>17000</v>
      </c>
      <c r="N79" s="31"/>
      <c r="O79" s="31"/>
    </row>
    <row r="80" spans="1:15" s="32" customFormat="1" ht="14.25" customHeight="1">
      <c r="A80" s="81"/>
      <c r="B80" s="80" t="s">
        <v>155</v>
      </c>
      <c r="C80" s="80">
        <f>SUM(C63:C79)</f>
        <v>24885</v>
      </c>
      <c r="D80" s="80">
        <f t="shared" ref="D80:J80" si="10">SUM(D63:D74)</f>
        <v>0</v>
      </c>
      <c r="E80" s="80"/>
      <c r="F80" s="80"/>
      <c r="G80" s="121">
        <f t="shared" si="10"/>
        <v>0</v>
      </c>
      <c r="H80" s="121">
        <f t="shared" si="10"/>
        <v>165119.14000000001</v>
      </c>
      <c r="I80" s="121">
        <f t="shared" si="10"/>
        <v>0</v>
      </c>
      <c r="J80" s="121">
        <f t="shared" si="10"/>
        <v>162280.17000000001</v>
      </c>
      <c r="K80" s="121"/>
      <c r="L80" s="121">
        <f>SUM(L63:L79)</f>
        <v>0</v>
      </c>
      <c r="M80" s="121">
        <f>SUM(M63:M79)</f>
        <v>252280.17</v>
      </c>
      <c r="N80" s="31"/>
      <c r="O80" s="31"/>
    </row>
    <row r="81" spans="1:16" s="32" customFormat="1" ht="15" customHeight="1">
      <c r="A81" s="166" t="s">
        <v>47</v>
      </c>
      <c r="B81" s="167"/>
      <c r="C81" s="167"/>
      <c r="D81" s="167"/>
      <c r="E81" s="167"/>
      <c r="F81" s="167"/>
      <c r="G81" s="168"/>
      <c r="H81" s="121"/>
      <c r="I81" s="121"/>
      <c r="J81" s="121"/>
      <c r="K81" s="121"/>
      <c r="L81" s="121"/>
      <c r="M81" s="121"/>
      <c r="N81" s="31"/>
      <c r="O81" s="31"/>
    </row>
    <row r="82" spans="1:16" s="11" customFormat="1" ht="25.5">
      <c r="A82" s="83">
        <v>1</v>
      </c>
      <c r="B82" s="84" t="s">
        <v>126</v>
      </c>
      <c r="C82" s="85">
        <v>605</v>
      </c>
      <c r="D82" s="85"/>
      <c r="E82" s="86" t="s">
        <v>162</v>
      </c>
      <c r="F82" s="86" t="s">
        <v>163</v>
      </c>
      <c r="G82" s="122"/>
      <c r="H82" s="123">
        <v>20500</v>
      </c>
      <c r="I82" s="123"/>
      <c r="J82" s="122"/>
      <c r="K82" s="123"/>
      <c r="L82" s="123"/>
      <c r="M82" s="123">
        <v>0</v>
      </c>
      <c r="N82" s="18">
        <v>7.1576000000000004</v>
      </c>
      <c r="O82" s="18"/>
      <c r="P82" s="18"/>
    </row>
    <row r="83" spans="1:16" s="11" customFormat="1" ht="12" customHeight="1">
      <c r="A83" s="83">
        <v>2</v>
      </c>
      <c r="B83" s="84" t="s">
        <v>72</v>
      </c>
      <c r="C83" s="85">
        <v>520</v>
      </c>
      <c r="D83" s="85"/>
      <c r="E83" s="86" t="s">
        <v>162</v>
      </c>
      <c r="F83" s="86" t="s">
        <v>163</v>
      </c>
      <c r="G83" s="122"/>
      <c r="H83" s="123">
        <v>20000</v>
      </c>
      <c r="I83" s="123"/>
      <c r="J83" s="122"/>
      <c r="K83" s="123"/>
      <c r="L83" s="123"/>
      <c r="M83" s="123">
        <v>0</v>
      </c>
      <c r="N83" s="18"/>
      <c r="O83" s="18"/>
      <c r="P83" s="18"/>
    </row>
    <row r="84" spans="1:16" s="11" customFormat="1">
      <c r="A84" s="83">
        <v>3</v>
      </c>
      <c r="B84" s="84" t="s">
        <v>96</v>
      </c>
      <c r="C84" s="85">
        <v>4883</v>
      </c>
      <c r="D84" s="85"/>
      <c r="E84" s="86" t="s">
        <v>162</v>
      </c>
      <c r="F84" s="86" t="s">
        <v>163</v>
      </c>
      <c r="G84" s="122"/>
      <c r="H84" s="123">
        <v>33000</v>
      </c>
      <c r="I84" s="123"/>
      <c r="J84" s="122"/>
      <c r="K84" s="123"/>
      <c r="L84" s="123"/>
      <c r="M84" s="123">
        <v>0</v>
      </c>
      <c r="N84" s="18"/>
      <c r="O84" s="18"/>
      <c r="P84" s="18"/>
    </row>
    <row r="85" spans="1:16" s="11" customFormat="1" ht="12" customHeight="1">
      <c r="A85" s="83">
        <v>4</v>
      </c>
      <c r="B85" s="87" t="s">
        <v>97</v>
      </c>
      <c r="C85" s="85">
        <v>532</v>
      </c>
      <c r="D85" s="85"/>
      <c r="E85" s="86" t="s">
        <v>162</v>
      </c>
      <c r="F85" s="86" t="s">
        <v>163</v>
      </c>
      <c r="G85" s="122"/>
      <c r="H85" s="123">
        <v>20000</v>
      </c>
      <c r="I85" s="123"/>
      <c r="J85" s="122"/>
      <c r="K85" s="123"/>
      <c r="L85" s="123"/>
      <c r="M85" s="123">
        <v>0</v>
      </c>
      <c r="N85" s="18"/>
      <c r="O85" s="18"/>
      <c r="P85" s="18"/>
    </row>
    <row r="86" spans="1:16" s="11" customFormat="1" ht="11.25" customHeight="1">
      <c r="A86" s="83">
        <v>5</v>
      </c>
      <c r="B86" s="84" t="s">
        <v>174</v>
      </c>
      <c r="C86" s="85">
        <v>626</v>
      </c>
      <c r="D86" s="85"/>
      <c r="E86" s="86" t="s">
        <v>162</v>
      </c>
      <c r="F86" s="86" t="s">
        <v>163</v>
      </c>
      <c r="G86" s="122"/>
      <c r="H86" s="123">
        <v>20500</v>
      </c>
      <c r="I86" s="123"/>
      <c r="J86" s="122"/>
      <c r="K86" s="123"/>
      <c r="L86" s="123"/>
      <c r="M86" s="123">
        <v>0</v>
      </c>
      <c r="N86" s="18"/>
      <c r="O86" s="18"/>
      <c r="P86" s="18"/>
    </row>
    <row r="87" spans="1:16" s="11" customFormat="1" ht="12" customHeight="1">
      <c r="A87" s="83">
        <v>6</v>
      </c>
      <c r="B87" s="84" t="s">
        <v>69</v>
      </c>
      <c r="C87" s="85">
        <v>524</v>
      </c>
      <c r="D87" s="85"/>
      <c r="E87" s="86" t="s">
        <v>162</v>
      </c>
      <c r="F87" s="86" t="s">
        <v>163</v>
      </c>
      <c r="G87" s="122"/>
      <c r="H87" s="123">
        <v>20000</v>
      </c>
      <c r="I87" s="123"/>
      <c r="J87" s="122"/>
      <c r="K87" s="123"/>
      <c r="L87" s="123"/>
      <c r="M87" s="123">
        <v>0</v>
      </c>
      <c r="N87" s="18"/>
      <c r="O87" s="18"/>
      <c r="P87" s="18"/>
    </row>
    <row r="88" spans="1:16" s="11" customFormat="1" ht="12" customHeight="1">
      <c r="A88" s="83">
        <v>7</v>
      </c>
      <c r="B88" s="84" t="s">
        <v>70</v>
      </c>
      <c r="C88" s="85">
        <v>534</v>
      </c>
      <c r="D88" s="85"/>
      <c r="E88" s="86" t="s">
        <v>162</v>
      </c>
      <c r="F88" s="86" t="s">
        <v>163</v>
      </c>
      <c r="G88" s="122"/>
      <c r="H88" s="123">
        <v>20000</v>
      </c>
      <c r="I88" s="123"/>
      <c r="J88" s="122"/>
      <c r="K88" s="123"/>
      <c r="L88" s="123"/>
      <c r="M88" s="123">
        <v>0</v>
      </c>
      <c r="N88" s="18"/>
      <c r="O88" s="18"/>
      <c r="P88" s="18"/>
    </row>
    <row r="89" spans="1:16" s="11" customFormat="1" ht="12.75" customHeight="1">
      <c r="A89" s="83">
        <v>9</v>
      </c>
      <c r="B89" s="84" t="s">
        <v>71</v>
      </c>
      <c r="C89" s="85">
        <v>1366</v>
      </c>
      <c r="D89" s="85"/>
      <c r="E89" s="86" t="s">
        <v>162</v>
      </c>
      <c r="F89" s="86" t="s">
        <v>163</v>
      </c>
      <c r="G89" s="122"/>
      <c r="H89" s="123">
        <v>22000</v>
      </c>
      <c r="I89" s="123"/>
      <c r="J89" s="122"/>
      <c r="K89" s="123"/>
      <c r="L89" s="123"/>
      <c r="M89" s="123">
        <v>0</v>
      </c>
      <c r="N89" s="18"/>
      <c r="O89" s="18"/>
      <c r="P89" s="18"/>
    </row>
    <row r="90" spans="1:16" s="11" customFormat="1" ht="11.25" customHeight="1">
      <c r="A90" s="83">
        <v>10</v>
      </c>
      <c r="B90" s="84" t="s">
        <v>68</v>
      </c>
      <c r="C90" s="85">
        <v>701</v>
      </c>
      <c r="D90" s="85"/>
      <c r="E90" s="86" t="s">
        <v>162</v>
      </c>
      <c r="F90" s="86" t="s">
        <v>163</v>
      </c>
      <c r="G90" s="122"/>
      <c r="H90" s="123">
        <v>20500</v>
      </c>
      <c r="I90" s="123"/>
      <c r="J90" s="122"/>
      <c r="K90" s="123"/>
      <c r="L90" s="123"/>
      <c r="M90" s="123">
        <v>0</v>
      </c>
      <c r="N90" s="18"/>
      <c r="O90" s="18"/>
      <c r="P90" s="18"/>
    </row>
    <row r="91" spans="1:16" s="11" customFormat="1" ht="12" customHeight="1">
      <c r="A91" s="83">
        <v>12</v>
      </c>
      <c r="B91" s="84" t="s">
        <v>67</v>
      </c>
      <c r="C91" s="85">
        <v>553</v>
      </c>
      <c r="D91" s="85"/>
      <c r="E91" s="86" t="s">
        <v>162</v>
      </c>
      <c r="F91" s="86" t="s">
        <v>163</v>
      </c>
      <c r="G91" s="122"/>
      <c r="H91" s="123">
        <v>20000</v>
      </c>
      <c r="I91" s="123"/>
      <c r="J91" s="122"/>
      <c r="K91" s="123"/>
      <c r="L91" s="123"/>
      <c r="M91" s="123">
        <v>0</v>
      </c>
      <c r="N91" s="18"/>
      <c r="O91" s="18"/>
      <c r="P91" s="18"/>
    </row>
    <row r="92" spans="1:16" s="19" customFormat="1" ht="12" customHeight="1">
      <c r="A92" s="88">
        <v>15</v>
      </c>
      <c r="B92" s="84" t="s">
        <v>99</v>
      </c>
      <c r="C92" s="85">
        <v>537</v>
      </c>
      <c r="D92" s="85"/>
      <c r="E92" s="86" t="s">
        <v>162</v>
      </c>
      <c r="F92" s="86" t="s">
        <v>163</v>
      </c>
      <c r="G92" s="124"/>
      <c r="H92" s="123">
        <v>20000</v>
      </c>
      <c r="I92" s="123"/>
      <c r="J92" s="124"/>
      <c r="K92" s="123"/>
      <c r="L92" s="123"/>
      <c r="M92" s="123">
        <v>0</v>
      </c>
      <c r="N92" s="18"/>
      <c r="O92" s="18"/>
      <c r="P92" s="18"/>
    </row>
    <row r="93" spans="1:16" s="19" customFormat="1" ht="13.5" customHeight="1">
      <c r="A93" s="88">
        <v>16</v>
      </c>
      <c r="B93" s="84" t="s">
        <v>100</v>
      </c>
      <c r="C93" s="85">
        <v>535</v>
      </c>
      <c r="D93" s="85"/>
      <c r="E93" s="86" t="s">
        <v>162</v>
      </c>
      <c r="F93" s="86" t="s">
        <v>163</v>
      </c>
      <c r="G93" s="124"/>
      <c r="H93" s="123">
        <v>20000</v>
      </c>
      <c r="I93" s="123"/>
      <c r="J93" s="124"/>
      <c r="K93" s="123"/>
      <c r="L93" s="123"/>
      <c r="M93" s="123">
        <v>0</v>
      </c>
      <c r="N93" s="18"/>
      <c r="O93" s="18"/>
      <c r="P93" s="18"/>
    </row>
    <row r="94" spans="1:16" s="11" customFormat="1">
      <c r="A94" s="81"/>
      <c r="B94" s="89" t="s">
        <v>19</v>
      </c>
      <c r="C94" s="80">
        <f>SUM(C82:C93)</f>
        <v>11916</v>
      </c>
      <c r="D94" s="80">
        <f>SUM(D75:D93)</f>
        <v>0</v>
      </c>
      <c r="E94" s="80"/>
      <c r="F94" s="80"/>
      <c r="G94" s="121">
        <f t="shared" ref="G94:K94" si="11">SUM(G75:G93)</f>
        <v>0</v>
      </c>
      <c r="H94" s="121">
        <f>SUM(H82:H93)</f>
        <v>256500</v>
      </c>
      <c r="I94" s="121">
        <f t="shared" si="11"/>
        <v>0</v>
      </c>
      <c r="J94" s="121">
        <f>SUM(J82:J93)</f>
        <v>0</v>
      </c>
      <c r="K94" s="121">
        <f t="shared" si="11"/>
        <v>0</v>
      </c>
      <c r="L94" s="121">
        <f>SUM(L82:L93)</f>
        <v>0</v>
      </c>
      <c r="M94" s="121">
        <f>SUM(M82:M93)</f>
        <v>0</v>
      </c>
      <c r="N94" s="15"/>
    </row>
    <row r="95" spans="1:16" s="11" customFormat="1" ht="13.15" customHeight="1">
      <c r="A95" s="146" t="s">
        <v>13</v>
      </c>
      <c r="B95" s="147"/>
      <c r="C95" s="147"/>
      <c r="D95" s="147"/>
      <c r="E95" s="147"/>
      <c r="F95" s="147"/>
      <c r="G95" s="147"/>
      <c r="H95" s="147"/>
      <c r="I95" s="147"/>
      <c r="J95" s="147"/>
      <c r="K95" s="147"/>
      <c r="L95" s="147"/>
      <c r="M95" s="148"/>
      <c r="N95" s="20"/>
      <c r="O95" s="21"/>
    </row>
    <row r="96" spans="1:16" s="11" customFormat="1" ht="13.5" customHeight="1">
      <c r="A96" s="149" t="s">
        <v>154</v>
      </c>
      <c r="B96" s="150"/>
      <c r="C96" s="150"/>
      <c r="D96" s="150"/>
      <c r="E96" s="150"/>
      <c r="F96" s="150"/>
      <c r="G96" s="150"/>
      <c r="H96" s="151"/>
      <c r="I96" s="120"/>
      <c r="J96" s="120"/>
      <c r="K96" s="120"/>
      <c r="L96" s="120"/>
      <c r="M96" s="120">
        <v>34999.980000000003</v>
      </c>
      <c r="N96" s="20"/>
      <c r="O96" s="21"/>
    </row>
    <row r="97" spans="1:15" s="11" customFormat="1" ht="12.75" customHeight="1">
      <c r="A97" s="149" t="s">
        <v>153</v>
      </c>
      <c r="B97" s="150"/>
      <c r="C97" s="150"/>
      <c r="D97" s="150"/>
      <c r="E97" s="150"/>
      <c r="F97" s="150"/>
      <c r="G97" s="150"/>
      <c r="H97" s="151"/>
      <c r="I97" s="116"/>
      <c r="J97" s="116"/>
      <c r="K97" s="116"/>
      <c r="L97" s="116"/>
      <c r="M97" s="116"/>
      <c r="N97" s="15"/>
      <c r="O97" s="20"/>
    </row>
    <row r="98" spans="1:15" s="18" customFormat="1" ht="15.75" customHeight="1">
      <c r="A98" s="105"/>
      <c r="B98" s="105" t="s">
        <v>18</v>
      </c>
      <c r="C98" s="105"/>
      <c r="D98" s="105"/>
      <c r="E98" s="105"/>
      <c r="F98" s="105"/>
      <c r="G98" s="119"/>
      <c r="H98" s="119"/>
      <c r="I98" s="119">
        <f>I97</f>
        <v>0</v>
      </c>
      <c r="J98" s="119">
        <f>L98+M98</f>
        <v>3865720.2600000002</v>
      </c>
      <c r="K98" s="119">
        <f>K47+K94+K97</f>
        <v>0</v>
      </c>
      <c r="L98" s="119">
        <f>L97+L94+L61+L47+L32</f>
        <v>2955909.2600000002</v>
      </c>
      <c r="M98" s="119">
        <f>M97+M61+M47+M94+M96+M80+M32</f>
        <v>909811</v>
      </c>
      <c r="N98" s="139"/>
      <c r="O98" s="139"/>
    </row>
    <row r="99" spans="1:15" s="11" customFormat="1" ht="24.75" customHeight="1">
      <c r="A99" s="91"/>
      <c r="B99" s="149" t="s">
        <v>151</v>
      </c>
      <c r="C99" s="151"/>
      <c r="D99" s="91"/>
      <c r="E99" s="91"/>
      <c r="F99" s="91"/>
      <c r="G99" s="116"/>
      <c r="H99" s="116"/>
      <c r="I99" s="116"/>
      <c r="J99" s="116"/>
      <c r="K99" s="116"/>
      <c r="L99" s="116"/>
      <c r="M99" s="117">
        <v>48075.85</v>
      </c>
      <c r="N99" s="20"/>
      <c r="O99" s="20"/>
    </row>
    <row r="100" spans="1:15" s="11" customFormat="1" ht="12.75" customHeight="1">
      <c r="A100" s="163" t="s">
        <v>48</v>
      </c>
      <c r="B100" s="164"/>
      <c r="C100" s="164"/>
      <c r="D100" s="164"/>
      <c r="E100" s="164"/>
      <c r="F100" s="164"/>
      <c r="G100" s="164"/>
      <c r="H100" s="164"/>
      <c r="I100" s="164"/>
      <c r="J100" s="164"/>
      <c r="K100" s="164"/>
      <c r="L100" s="164"/>
      <c r="M100" s="165"/>
      <c r="N100" s="15"/>
    </row>
    <row r="101" spans="1:15" s="11" customFormat="1" ht="21.75" customHeight="1">
      <c r="A101" s="154" t="s">
        <v>0</v>
      </c>
      <c r="B101" s="154" t="s">
        <v>1</v>
      </c>
      <c r="C101" s="154" t="s">
        <v>49</v>
      </c>
      <c r="D101" s="154" t="s">
        <v>50</v>
      </c>
      <c r="E101" s="154"/>
      <c r="F101" s="154" t="s">
        <v>51</v>
      </c>
      <c r="G101" s="153" t="s">
        <v>52</v>
      </c>
      <c r="H101" s="153"/>
      <c r="I101" s="153"/>
      <c r="J101" s="153"/>
      <c r="K101" s="153"/>
      <c r="L101" s="153"/>
      <c r="M101" s="125" t="s">
        <v>53</v>
      </c>
      <c r="N101" s="20"/>
    </row>
    <row r="102" spans="1:15" s="11" customFormat="1" ht="33.75" customHeight="1">
      <c r="A102" s="154"/>
      <c r="B102" s="154"/>
      <c r="C102" s="154"/>
      <c r="D102" s="92" t="s">
        <v>5</v>
      </c>
      <c r="E102" s="92" t="s">
        <v>6</v>
      </c>
      <c r="F102" s="154"/>
      <c r="G102" s="153"/>
      <c r="H102" s="153"/>
      <c r="I102" s="153"/>
      <c r="J102" s="153"/>
      <c r="K102" s="153"/>
      <c r="L102" s="153"/>
      <c r="M102" s="126"/>
      <c r="N102" s="20"/>
      <c r="O102" s="21"/>
    </row>
    <row r="103" spans="1:15" ht="10.5" customHeight="1">
      <c r="A103" s="92">
        <v>1</v>
      </c>
      <c r="B103" s="92">
        <f t="shared" ref="B103:G103" si="12">A103+1</f>
        <v>2</v>
      </c>
      <c r="C103" s="92">
        <f t="shared" si="12"/>
        <v>3</v>
      </c>
      <c r="D103" s="92">
        <f t="shared" si="12"/>
        <v>4</v>
      </c>
      <c r="E103" s="92">
        <f t="shared" si="12"/>
        <v>5</v>
      </c>
      <c r="F103" s="92">
        <f t="shared" si="12"/>
        <v>6</v>
      </c>
      <c r="G103" s="162">
        <f t="shared" si="12"/>
        <v>7</v>
      </c>
      <c r="H103" s="162"/>
      <c r="I103" s="162"/>
      <c r="J103" s="162"/>
      <c r="K103" s="162"/>
      <c r="L103" s="162"/>
      <c r="M103" s="135">
        <v>8</v>
      </c>
      <c r="N103" s="1"/>
    </row>
    <row r="104" spans="1:15" ht="53.25" customHeight="1">
      <c r="A104" s="92"/>
      <c r="B104" s="93" t="s">
        <v>134</v>
      </c>
      <c r="C104" s="92"/>
      <c r="D104" s="29" t="s">
        <v>135</v>
      </c>
      <c r="E104" s="29" t="s">
        <v>131</v>
      </c>
      <c r="F104" s="92"/>
      <c r="G104" s="156" t="s">
        <v>136</v>
      </c>
      <c r="H104" s="157"/>
      <c r="I104" s="157"/>
      <c r="J104" s="157"/>
      <c r="K104" s="157"/>
      <c r="L104" s="158"/>
      <c r="M104" s="127" t="s">
        <v>138</v>
      </c>
      <c r="N104" s="1"/>
    </row>
    <row r="105" spans="1:15" ht="39.75" customHeight="1">
      <c r="A105" s="92"/>
      <c r="B105" s="93" t="s">
        <v>129</v>
      </c>
      <c r="C105" s="92"/>
      <c r="D105" s="92" t="s">
        <v>130</v>
      </c>
      <c r="E105" s="92" t="s">
        <v>137</v>
      </c>
      <c r="F105" s="92">
        <v>243.8</v>
      </c>
      <c r="G105" s="156" t="s">
        <v>148</v>
      </c>
      <c r="H105" s="157"/>
      <c r="I105" s="157"/>
      <c r="J105" s="157"/>
      <c r="K105" s="157"/>
      <c r="L105" s="158"/>
      <c r="M105" s="127" t="s">
        <v>139</v>
      </c>
      <c r="N105" s="1"/>
    </row>
    <row r="106" spans="1:15" ht="82.15" customHeight="1">
      <c r="A106" s="94">
        <v>1</v>
      </c>
      <c r="B106" s="93" t="s">
        <v>35</v>
      </c>
      <c r="C106" s="94">
        <v>2.5</v>
      </c>
      <c r="D106" s="95" t="str">
        <f t="shared" ref="D106" si="13">E21</f>
        <v>мар.21</v>
      </c>
      <c r="E106" s="142" t="str">
        <f>F21</f>
        <v>май.21</v>
      </c>
      <c r="F106" s="96">
        <f>J21/D21</f>
        <v>324.15716560509554</v>
      </c>
      <c r="G106" s="155" t="s">
        <v>54</v>
      </c>
      <c r="H106" s="155"/>
      <c r="I106" s="155"/>
      <c r="J106" s="155"/>
      <c r="K106" s="155"/>
      <c r="L106" s="155"/>
      <c r="M106" s="127" t="s">
        <v>181</v>
      </c>
      <c r="N106" s="1"/>
    </row>
    <row r="107" spans="1:15" ht="83.25" customHeight="1">
      <c r="A107" s="94">
        <v>2</v>
      </c>
      <c r="B107" s="93" t="s">
        <v>21</v>
      </c>
      <c r="C107" s="94">
        <v>2.5</v>
      </c>
      <c r="D107" s="95" t="str">
        <f>E22</f>
        <v>мар.21</v>
      </c>
      <c r="E107" s="108" t="str">
        <f>F22</f>
        <v>май.21.</v>
      </c>
      <c r="F107" s="96">
        <f>J22/D22</f>
        <v>344.32797788309637</v>
      </c>
      <c r="G107" s="155" t="s">
        <v>54</v>
      </c>
      <c r="H107" s="155"/>
      <c r="I107" s="155"/>
      <c r="J107" s="155"/>
      <c r="K107" s="155"/>
      <c r="L107" s="155"/>
      <c r="M107" s="127" t="s">
        <v>181</v>
      </c>
      <c r="N107" s="1"/>
    </row>
    <row r="108" spans="1:15" ht="85.5" customHeight="1">
      <c r="A108" s="94">
        <v>3</v>
      </c>
      <c r="B108" s="93" t="s">
        <v>27</v>
      </c>
      <c r="C108" s="94">
        <v>2.5</v>
      </c>
      <c r="D108" s="95" t="str">
        <f>E23</f>
        <v>май.21</v>
      </c>
      <c r="E108" s="95" t="str">
        <f>F23</f>
        <v>июл.21</v>
      </c>
      <c r="F108" s="96">
        <f>J23/D23</f>
        <v>150.76123097286566</v>
      </c>
      <c r="G108" s="155" t="s">
        <v>56</v>
      </c>
      <c r="H108" s="155"/>
      <c r="I108" s="155"/>
      <c r="J108" s="155"/>
      <c r="K108" s="155"/>
      <c r="L108" s="155"/>
      <c r="M108" s="127" t="s">
        <v>182</v>
      </c>
      <c r="N108" s="1"/>
    </row>
    <row r="109" spans="1:15" ht="72" customHeight="1">
      <c r="A109" s="94">
        <v>4</v>
      </c>
      <c r="B109" s="93" t="s">
        <v>29</v>
      </c>
      <c r="C109" s="94">
        <v>2.5</v>
      </c>
      <c r="D109" s="95" t="str">
        <f>E28</f>
        <v>июн.21.</v>
      </c>
      <c r="E109" s="95" t="str">
        <f>F28</f>
        <v>нояб.21</v>
      </c>
      <c r="F109" s="96">
        <f>G28/C28</f>
        <v>462.35812672176309</v>
      </c>
      <c r="G109" s="155" t="s">
        <v>57</v>
      </c>
      <c r="H109" s="155"/>
      <c r="I109" s="155"/>
      <c r="J109" s="155"/>
      <c r="K109" s="155"/>
      <c r="L109" s="155"/>
      <c r="M109" s="127" t="s">
        <v>183</v>
      </c>
      <c r="N109" s="1"/>
    </row>
    <row r="110" spans="1:15" ht="166.5" customHeight="1">
      <c r="A110" s="94">
        <v>5</v>
      </c>
      <c r="B110" s="91" t="str">
        <f>B25</f>
        <v>"Капитальный ремонт жилого дома (общежитие) № 36А по ул. Октябрьская в г. Кричеве"</v>
      </c>
      <c r="C110" s="94">
        <v>2.5</v>
      </c>
      <c r="D110" s="95" t="str">
        <f>E25</f>
        <v>май.21.</v>
      </c>
      <c r="E110" s="95" t="str">
        <f>F25</f>
        <v>авг.21</v>
      </c>
      <c r="F110" s="138">
        <f>H25/C25</f>
        <v>379.13182778229083</v>
      </c>
      <c r="G110" s="155" t="s">
        <v>180</v>
      </c>
      <c r="H110" s="155"/>
      <c r="I110" s="155"/>
      <c r="J110" s="155"/>
      <c r="K110" s="155"/>
      <c r="L110" s="155"/>
      <c r="M110" s="127" t="s">
        <v>184</v>
      </c>
      <c r="N110" s="1"/>
    </row>
    <row r="111" spans="1:15" ht="60" customHeight="1">
      <c r="A111" s="94">
        <v>6</v>
      </c>
      <c r="B111" s="93" t="s">
        <v>36</v>
      </c>
      <c r="C111" s="94">
        <v>3</v>
      </c>
      <c r="D111" s="95">
        <v>44378</v>
      </c>
      <c r="E111" s="95">
        <v>44440</v>
      </c>
      <c r="F111" s="96">
        <f>H31/C31</f>
        <v>610.4465753865461</v>
      </c>
      <c r="G111" s="155" t="s">
        <v>156</v>
      </c>
      <c r="H111" s="155"/>
      <c r="I111" s="155"/>
      <c r="J111" s="155"/>
      <c r="K111" s="155"/>
      <c r="L111" s="155"/>
      <c r="M111" s="127" t="s">
        <v>55</v>
      </c>
      <c r="N111" s="1"/>
    </row>
    <row r="112" spans="1:15" ht="75.75" customHeight="1">
      <c r="A112" s="94">
        <v>7</v>
      </c>
      <c r="B112" s="97" t="s">
        <v>37</v>
      </c>
      <c r="C112" s="94">
        <v>2.5</v>
      </c>
      <c r="D112" s="95">
        <v>44409</v>
      </c>
      <c r="E112" s="95">
        <v>44470</v>
      </c>
      <c r="F112" s="96">
        <f>H34/C34</f>
        <v>500.87957719894302</v>
      </c>
      <c r="G112" s="155" t="s">
        <v>59</v>
      </c>
      <c r="H112" s="155"/>
      <c r="I112" s="155"/>
      <c r="J112" s="155"/>
      <c r="K112" s="155"/>
      <c r="L112" s="155"/>
      <c r="M112" s="127" t="s">
        <v>55</v>
      </c>
      <c r="N112" s="1"/>
    </row>
    <row r="113" spans="1:14" ht="66" customHeight="1">
      <c r="A113" s="94">
        <v>8</v>
      </c>
      <c r="B113" s="93" t="s">
        <v>28</v>
      </c>
      <c r="C113" s="94">
        <v>3.5</v>
      </c>
      <c r="D113" s="95" t="str">
        <f>E27</f>
        <v>май.21</v>
      </c>
      <c r="E113" s="95" t="str">
        <f>F27</f>
        <v>авг.21</v>
      </c>
      <c r="F113" s="96">
        <f>J27/D27</f>
        <v>72.729803439803447</v>
      </c>
      <c r="G113" s="155" t="s">
        <v>60</v>
      </c>
      <c r="H113" s="155"/>
      <c r="I113" s="155"/>
      <c r="J113" s="155"/>
      <c r="K113" s="155"/>
      <c r="L113" s="155"/>
      <c r="M113" s="127" t="s">
        <v>181</v>
      </c>
      <c r="N113" s="1"/>
    </row>
    <row r="114" spans="1:14" ht="62.25" customHeight="1">
      <c r="A114" s="94">
        <v>9</v>
      </c>
      <c r="B114" s="93" t="s">
        <v>38</v>
      </c>
      <c r="C114" s="94">
        <v>2.5</v>
      </c>
      <c r="D114" s="95" t="str">
        <f>E24</f>
        <v xml:space="preserve">май.21 </v>
      </c>
      <c r="E114" s="95" t="str">
        <f>F24</f>
        <v>нояб.21</v>
      </c>
      <c r="F114" s="96">
        <f>J24/D24</f>
        <v>362.46675637725252</v>
      </c>
      <c r="G114" s="155" t="s">
        <v>61</v>
      </c>
      <c r="H114" s="155"/>
      <c r="I114" s="155"/>
      <c r="J114" s="155"/>
      <c r="K114" s="155"/>
      <c r="L114" s="155"/>
      <c r="M114" s="127" t="s">
        <v>182</v>
      </c>
      <c r="N114" s="1"/>
    </row>
    <row r="115" spans="1:14" ht="73.5" customHeight="1">
      <c r="A115" s="94">
        <v>10</v>
      </c>
      <c r="B115" s="93" t="s">
        <v>39</v>
      </c>
      <c r="C115" s="94">
        <v>2.5</v>
      </c>
      <c r="D115" s="95">
        <v>44409</v>
      </c>
      <c r="E115" s="95">
        <v>44501</v>
      </c>
      <c r="F115" s="96">
        <f>H33/C33</f>
        <v>513.01581196581196</v>
      </c>
      <c r="G115" s="155" t="s">
        <v>62</v>
      </c>
      <c r="H115" s="155"/>
      <c r="I115" s="155"/>
      <c r="J115" s="155"/>
      <c r="K115" s="155"/>
      <c r="L115" s="155"/>
      <c r="M115" s="127" t="s">
        <v>55</v>
      </c>
      <c r="N115" s="1"/>
    </row>
    <row r="116" spans="1:14" ht="60.6" customHeight="1">
      <c r="A116" s="94">
        <v>11</v>
      </c>
      <c r="B116" s="93" t="s">
        <v>40</v>
      </c>
      <c r="C116" s="94">
        <v>2.5</v>
      </c>
      <c r="D116" s="95" t="str">
        <f>E26</f>
        <v>май.21.</v>
      </c>
      <c r="E116" s="95" t="str">
        <f>F26</f>
        <v>авг.21.</v>
      </c>
      <c r="F116" s="96">
        <f>J26/D26</f>
        <v>332.96359621451103</v>
      </c>
      <c r="G116" s="155" t="s">
        <v>103</v>
      </c>
      <c r="H116" s="155"/>
      <c r="I116" s="155"/>
      <c r="J116" s="155"/>
      <c r="K116" s="155"/>
      <c r="L116" s="155"/>
      <c r="M116" s="127" t="s">
        <v>181</v>
      </c>
      <c r="N116" s="1"/>
    </row>
    <row r="117" spans="1:14" ht="69.75" customHeight="1">
      <c r="A117" s="94">
        <v>12</v>
      </c>
      <c r="B117" s="93" t="s">
        <v>41</v>
      </c>
      <c r="C117" s="94">
        <v>2.5</v>
      </c>
      <c r="D117" s="95" t="str">
        <f>E29</f>
        <v>нояб.21</v>
      </c>
      <c r="E117" s="95" t="str">
        <f>F29</f>
        <v>декаб.21</v>
      </c>
      <c r="F117" s="96">
        <f>J29/D29</f>
        <v>230.49219687875151</v>
      </c>
      <c r="G117" s="155" t="s">
        <v>63</v>
      </c>
      <c r="H117" s="155"/>
      <c r="I117" s="155"/>
      <c r="J117" s="155"/>
      <c r="K117" s="155"/>
      <c r="L117" s="155"/>
      <c r="M117" s="127" t="s">
        <v>196</v>
      </c>
      <c r="N117" s="1"/>
    </row>
    <row r="118" spans="1:14" ht="60" customHeight="1">
      <c r="A118" s="94">
        <v>13</v>
      </c>
      <c r="B118" s="93" t="s">
        <v>42</v>
      </c>
      <c r="C118" s="94">
        <v>2.5</v>
      </c>
      <c r="D118" s="95" t="str">
        <f>E30</f>
        <v>сент.21.</v>
      </c>
      <c r="E118" s="95" t="str">
        <f>F30</f>
        <v>декаб.21.</v>
      </c>
      <c r="F118" s="96">
        <f>J30/D30</f>
        <v>456.24184336315722</v>
      </c>
      <c r="G118" s="152" t="s">
        <v>64</v>
      </c>
      <c r="H118" s="152"/>
      <c r="I118" s="152"/>
      <c r="J118" s="152"/>
      <c r="K118" s="152"/>
      <c r="L118" s="152"/>
      <c r="M118" s="127" t="s">
        <v>55</v>
      </c>
      <c r="N118" s="1"/>
    </row>
    <row r="119" spans="1:14" ht="57.75" customHeight="1">
      <c r="A119" s="94">
        <v>14</v>
      </c>
      <c r="B119" s="98" t="s">
        <v>93</v>
      </c>
      <c r="C119" s="94">
        <v>3</v>
      </c>
      <c r="D119" s="95">
        <v>44409</v>
      </c>
      <c r="E119" s="95">
        <v>44501</v>
      </c>
      <c r="F119" s="96">
        <f t="shared" ref="F119:F123" si="14">J35/D35</f>
        <v>0.1697792869269949</v>
      </c>
      <c r="G119" s="152" t="s">
        <v>64</v>
      </c>
      <c r="H119" s="152"/>
      <c r="I119" s="152"/>
      <c r="J119" s="152"/>
      <c r="K119" s="152"/>
      <c r="L119" s="152"/>
      <c r="M119" s="127" t="s">
        <v>55</v>
      </c>
      <c r="N119" s="1"/>
    </row>
    <row r="120" spans="1:14" ht="59.25" customHeight="1">
      <c r="A120" s="99">
        <v>15</v>
      </c>
      <c r="B120" s="98" t="s">
        <v>95</v>
      </c>
      <c r="C120" s="99">
        <v>3</v>
      </c>
      <c r="D120" s="95">
        <v>44409</v>
      </c>
      <c r="E120" s="95">
        <v>44501</v>
      </c>
      <c r="F120" s="96">
        <f t="shared" si="14"/>
        <v>0.13908205841446453</v>
      </c>
      <c r="G120" s="152" t="s">
        <v>64</v>
      </c>
      <c r="H120" s="152"/>
      <c r="I120" s="152"/>
      <c r="J120" s="152"/>
      <c r="K120" s="152"/>
      <c r="L120" s="152"/>
      <c r="M120" s="127" t="s">
        <v>55</v>
      </c>
      <c r="N120" s="1"/>
    </row>
    <row r="121" spans="1:14" ht="71.25" customHeight="1">
      <c r="A121" s="94">
        <v>16</v>
      </c>
      <c r="B121" s="93" t="s">
        <v>66</v>
      </c>
      <c r="C121" s="94">
        <v>3.5</v>
      </c>
      <c r="D121" s="95">
        <v>44409</v>
      </c>
      <c r="E121" s="95">
        <v>44501</v>
      </c>
      <c r="F121" s="96">
        <f t="shared" si="14"/>
        <v>2.3912003825920611E-2</v>
      </c>
      <c r="G121" s="155" t="s">
        <v>63</v>
      </c>
      <c r="H121" s="155"/>
      <c r="I121" s="155"/>
      <c r="J121" s="155"/>
      <c r="K121" s="155"/>
      <c r="L121" s="155"/>
      <c r="M121" s="127" t="s">
        <v>55</v>
      </c>
      <c r="N121" s="1"/>
    </row>
    <row r="122" spans="1:14" ht="72" customHeight="1">
      <c r="A122" s="94">
        <v>17</v>
      </c>
      <c r="B122" s="93" t="s">
        <v>101</v>
      </c>
      <c r="C122" s="94">
        <v>3</v>
      </c>
      <c r="D122" s="95">
        <v>44409</v>
      </c>
      <c r="E122" s="95">
        <v>44501</v>
      </c>
      <c r="F122" s="96">
        <f t="shared" si="14"/>
        <v>0.18171906232963839</v>
      </c>
      <c r="G122" s="155" t="s">
        <v>112</v>
      </c>
      <c r="H122" s="155"/>
      <c r="I122" s="155"/>
      <c r="J122" s="155"/>
      <c r="K122" s="155"/>
      <c r="L122" s="155"/>
      <c r="M122" s="127" t="s">
        <v>55</v>
      </c>
      <c r="N122" s="1"/>
    </row>
    <row r="123" spans="1:14" ht="71.45" customHeight="1">
      <c r="A123" s="94">
        <v>18</v>
      </c>
      <c r="B123" s="93" t="s">
        <v>104</v>
      </c>
      <c r="C123" s="94">
        <v>2.5</v>
      </c>
      <c r="D123" s="95">
        <v>44409</v>
      </c>
      <c r="E123" s="95">
        <v>44501</v>
      </c>
      <c r="F123" s="96">
        <f t="shared" si="14"/>
        <v>0.14749262536873156</v>
      </c>
      <c r="G123" s="155" t="s">
        <v>63</v>
      </c>
      <c r="H123" s="155"/>
      <c r="I123" s="155"/>
      <c r="J123" s="155"/>
      <c r="K123" s="155"/>
      <c r="L123" s="155"/>
      <c r="M123" s="127" t="s">
        <v>55</v>
      </c>
      <c r="N123" s="1"/>
    </row>
    <row r="124" spans="1:14" ht="69.599999999999994" customHeight="1">
      <c r="A124" s="94">
        <v>19</v>
      </c>
      <c r="B124" s="93" t="s">
        <v>105</v>
      </c>
      <c r="C124" s="94">
        <v>2.5</v>
      </c>
      <c r="D124" s="95">
        <v>44409</v>
      </c>
      <c r="E124" s="95">
        <v>44501</v>
      </c>
      <c r="F124" s="96">
        <f t="shared" ref="F124" si="15">J41/D41</f>
        <v>0.16611295681063123</v>
      </c>
      <c r="G124" s="155" t="s">
        <v>63</v>
      </c>
      <c r="H124" s="155"/>
      <c r="I124" s="155"/>
      <c r="J124" s="155"/>
      <c r="K124" s="155"/>
      <c r="L124" s="155"/>
      <c r="M124" s="127" t="s">
        <v>55</v>
      </c>
      <c r="N124" s="1"/>
    </row>
    <row r="125" spans="1:14" ht="69" customHeight="1">
      <c r="A125" s="94">
        <v>20</v>
      </c>
      <c r="B125" s="93" t="s">
        <v>106</v>
      </c>
      <c r="C125" s="94">
        <v>2.5</v>
      </c>
      <c r="D125" s="95">
        <v>44378</v>
      </c>
      <c r="E125" s="95">
        <v>44470</v>
      </c>
      <c r="F125" s="96">
        <f>J43/D43</f>
        <v>0.17793594306049823</v>
      </c>
      <c r="G125" s="155" t="s">
        <v>63</v>
      </c>
      <c r="H125" s="155"/>
      <c r="I125" s="155"/>
      <c r="J125" s="155"/>
      <c r="K125" s="155"/>
      <c r="L125" s="155"/>
      <c r="M125" s="127" t="s">
        <v>55</v>
      </c>
      <c r="N125" s="1"/>
    </row>
    <row r="126" spans="1:14" ht="68.45" customHeight="1">
      <c r="A126" s="94">
        <v>21</v>
      </c>
      <c r="B126" s="93" t="s">
        <v>107</v>
      </c>
      <c r="C126" s="94">
        <v>2.5</v>
      </c>
      <c r="D126" s="95">
        <v>44378</v>
      </c>
      <c r="E126" s="95">
        <v>44470</v>
      </c>
      <c r="F126" s="96">
        <f>J44/D44</f>
        <v>0.1757469244288225</v>
      </c>
      <c r="G126" s="155" t="s">
        <v>63</v>
      </c>
      <c r="H126" s="155"/>
      <c r="I126" s="155"/>
      <c r="J126" s="155"/>
      <c r="K126" s="155"/>
      <c r="L126" s="155"/>
      <c r="M126" s="127" t="s">
        <v>55</v>
      </c>
      <c r="N126" s="1"/>
    </row>
    <row r="127" spans="1:14" ht="73.5" customHeight="1">
      <c r="A127" s="94">
        <v>22</v>
      </c>
      <c r="B127" s="93" t="s">
        <v>108</v>
      </c>
      <c r="C127" s="94">
        <v>2.5</v>
      </c>
      <c r="D127" s="95">
        <v>44378</v>
      </c>
      <c r="E127" s="95">
        <v>44470</v>
      </c>
      <c r="F127" s="96">
        <f>J45/D45</f>
        <v>0.1773049645390071</v>
      </c>
      <c r="G127" s="155" t="s">
        <v>63</v>
      </c>
      <c r="H127" s="155"/>
      <c r="I127" s="155"/>
      <c r="J127" s="155"/>
      <c r="K127" s="155"/>
      <c r="L127" s="155"/>
      <c r="M127" s="127" t="s">
        <v>55</v>
      </c>
      <c r="N127" s="1"/>
    </row>
    <row r="128" spans="1:14" ht="71.25" customHeight="1">
      <c r="A128" s="94">
        <v>23</v>
      </c>
      <c r="B128" s="93" t="s">
        <v>113</v>
      </c>
      <c r="C128" s="94">
        <v>2.5</v>
      </c>
      <c r="D128" s="95">
        <v>44378</v>
      </c>
      <c r="E128" s="95">
        <v>44470</v>
      </c>
      <c r="F128" s="96">
        <f>J46/D46</f>
        <v>0.17921146953405018</v>
      </c>
      <c r="G128" s="155" t="s">
        <v>63</v>
      </c>
      <c r="H128" s="155"/>
      <c r="I128" s="155"/>
      <c r="J128" s="155"/>
      <c r="K128" s="155"/>
      <c r="L128" s="155"/>
      <c r="M128" s="127" t="s">
        <v>55</v>
      </c>
      <c r="N128" s="1"/>
    </row>
    <row r="129" spans="1:14" ht="73.5" customHeight="1">
      <c r="A129" s="94">
        <v>24</v>
      </c>
      <c r="B129" s="93" t="s">
        <v>114</v>
      </c>
      <c r="C129" s="94">
        <v>2.5</v>
      </c>
      <c r="D129" s="95">
        <v>44378</v>
      </c>
      <c r="E129" s="95">
        <v>44470</v>
      </c>
      <c r="F129" s="96">
        <f>J47/D47</f>
        <v>0.11634777922807006</v>
      </c>
      <c r="G129" s="155" t="s">
        <v>63</v>
      </c>
      <c r="H129" s="155"/>
      <c r="I129" s="155"/>
      <c r="J129" s="155"/>
      <c r="K129" s="155"/>
      <c r="L129" s="155"/>
      <c r="M129" s="127" t="s">
        <v>55</v>
      </c>
      <c r="N129" s="1"/>
    </row>
    <row r="130" spans="1:14" ht="74.25" customHeight="1">
      <c r="A130" s="94">
        <v>25</v>
      </c>
      <c r="B130" s="140" t="str">
        <f>B46</f>
        <v>"Капитальный ремонт жилого дома № 15 по ул. Заслонова в г. Кричеве"</v>
      </c>
      <c r="C130" s="94">
        <v>3.5</v>
      </c>
      <c r="D130" s="95">
        <v>44378</v>
      </c>
      <c r="E130" s="95">
        <v>44470</v>
      </c>
      <c r="F130" s="96">
        <f>J38/D38</f>
        <v>0.18171906232963839</v>
      </c>
      <c r="G130" s="155" t="s">
        <v>63</v>
      </c>
      <c r="H130" s="155"/>
      <c r="I130" s="155"/>
      <c r="J130" s="155"/>
      <c r="K130" s="155"/>
      <c r="L130" s="155"/>
      <c r="M130" s="127" t="s">
        <v>55</v>
      </c>
      <c r="N130" s="1"/>
    </row>
    <row r="131" spans="1:14" ht="39.75" customHeight="1">
      <c r="A131" s="66"/>
      <c r="B131" s="171" t="s">
        <v>149</v>
      </c>
      <c r="C131" s="171"/>
      <c r="D131" s="171"/>
      <c r="E131" s="171"/>
      <c r="F131" s="74"/>
      <c r="G131" s="74"/>
      <c r="H131" s="170" t="s">
        <v>150</v>
      </c>
      <c r="I131" s="170"/>
      <c r="J131" s="128"/>
      <c r="K131" s="128"/>
      <c r="L131" s="128"/>
      <c r="M131" s="129"/>
      <c r="N131" s="1"/>
    </row>
    <row r="132" spans="1:14" ht="21.75" customHeight="1">
      <c r="A132" s="38"/>
      <c r="B132" s="169" t="s">
        <v>127</v>
      </c>
      <c r="C132" s="169"/>
      <c r="D132" s="169"/>
      <c r="E132" s="169"/>
      <c r="F132" s="75"/>
      <c r="G132" s="130"/>
      <c r="H132" s="141" t="s">
        <v>128</v>
      </c>
      <c r="I132" s="141"/>
      <c r="J132" s="40"/>
      <c r="K132" s="40"/>
      <c r="L132" s="40"/>
      <c r="M132" s="40"/>
      <c r="N132" s="1"/>
    </row>
    <row r="133" spans="1:14" ht="7.5" customHeight="1">
      <c r="A133" s="38"/>
      <c r="B133" s="67"/>
      <c r="C133" s="68"/>
      <c r="D133" s="69"/>
      <c r="E133" s="69"/>
      <c r="F133" s="68"/>
      <c r="G133" s="73"/>
      <c r="H133" s="73"/>
      <c r="I133" s="73"/>
      <c r="J133" s="40"/>
      <c r="K133" s="40"/>
      <c r="L133" s="40"/>
      <c r="M133" s="40"/>
      <c r="N133" s="1"/>
    </row>
    <row r="134" spans="1:14" ht="14.25" customHeight="1">
      <c r="A134" s="38"/>
      <c r="B134" s="181" t="s">
        <v>102</v>
      </c>
      <c r="C134" s="181"/>
      <c r="D134" s="181"/>
      <c r="E134" s="181"/>
      <c r="F134" s="181"/>
      <c r="G134" s="73"/>
      <c r="H134" s="131" t="s">
        <v>65</v>
      </c>
      <c r="I134" s="73"/>
      <c r="J134" s="40"/>
      <c r="K134" s="40"/>
      <c r="L134" s="40"/>
      <c r="M134" s="40"/>
      <c r="N134" s="1"/>
    </row>
    <row r="135" spans="1:14" ht="9" customHeight="1">
      <c r="A135" s="38"/>
      <c r="B135" s="71" t="s">
        <v>15</v>
      </c>
      <c r="C135" s="70"/>
      <c r="D135" s="70"/>
      <c r="E135" s="70"/>
      <c r="F135" s="70"/>
      <c r="G135" s="73"/>
      <c r="H135" s="73"/>
      <c r="I135" s="110"/>
      <c r="J135" s="40"/>
      <c r="K135" s="40"/>
      <c r="L135" s="40"/>
      <c r="M135" s="40"/>
      <c r="N135" s="1"/>
    </row>
    <row r="136" spans="1:14" ht="12" customHeight="1">
      <c r="A136" s="38"/>
      <c r="B136" s="72">
        <v>80224126655</v>
      </c>
      <c r="C136" s="70"/>
      <c r="D136" s="70"/>
      <c r="E136" s="70"/>
      <c r="F136" s="73"/>
      <c r="G136" s="73"/>
      <c r="H136" s="73"/>
      <c r="I136" s="73"/>
      <c r="J136" s="40"/>
      <c r="K136" s="40"/>
      <c r="L136" s="40"/>
      <c r="M136" s="40"/>
      <c r="N136" s="1"/>
    </row>
    <row r="137" spans="1:14">
      <c r="A137" s="38"/>
      <c r="B137" s="41"/>
      <c r="C137" s="38"/>
      <c r="D137" s="38"/>
      <c r="E137" s="38"/>
      <c r="F137" s="40"/>
      <c r="G137" s="40"/>
      <c r="H137" s="40"/>
      <c r="I137" s="40"/>
      <c r="J137" s="40"/>
      <c r="K137" s="40"/>
      <c r="L137" s="40"/>
      <c r="M137" s="40"/>
      <c r="N137" s="1"/>
    </row>
    <row r="138" spans="1:14">
      <c r="A138" s="38"/>
      <c r="B138" s="39"/>
      <c r="C138" s="38"/>
      <c r="D138" s="38"/>
      <c r="E138" s="38"/>
      <c r="F138" s="38"/>
      <c r="G138" s="40"/>
      <c r="H138" s="40"/>
      <c r="I138" s="132"/>
      <c r="J138" s="40"/>
      <c r="K138" s="40"/>
      <c r="L138" s="40"/>
      <c r="M138" s="40"/>
      <c r="N138" s="1"/>
    </row>
    <row r="143" spans="1:14">
      <c r="A143" s="28"/>
      <c r="B143" s="28"/>
      <c r="C143" s="28"/>
      <c r="D143" s="28"/>
      <c r="E143" s="28"/>
      <c r="F143" s="28"/>
      <c r="G143" s="133"/>
      <c r="H143" s="133"/>
      <c r="I143" s="133"/>
      <c r="J143" s="133"/>
      <c r="K143" s="133"/>
      <c r="L143" s="133"/>
      <c r="M143" s="133"/>
    </row>
  </sheetData>
  <mergeCells count="64">
    <mergeCell ref="A8:M8"/>
    <mergeCell ref="B11:B14"/>
    <mergeCell ref="A11:A14"/>
    <mergeCell ref="J12:J14"/>
    <mergeCell ref="K13:K14"/>
    <mergeCell ref="E11:F13"/>
    <mergeCell ref="G11:H13"/>
    <mergeCell ref="C11:C14"/>
    <mergeCell ref="I11:I14"/>
    <mergeCell ref="D11:D14"/>
    <mergeCell ref="J11:M11"/>
    <mergeCell ref="K12:M12"/>
    <mergeCell ref="A9:M9"/>
    <mergeCell ref="L13:M13"/>
    <mergeCell ref="A16:M16"/>
    <mergeCell ref="A17:M17"/>
    <mergeCell ref="A20:M20"/>
    <mergeCell ref="B134:F134"/>
    <mergeCell ref="G122:L122"/>
    <mergeCell ref="G121:L121"/>
    <mergeCell ref="G107:L107"/>
    <mergeCell ref="G108:L108"/>
    <mergeCell ref="G109:L109"/>
    <mergeCell ref="G112:L112"/>
    <mergeCell ref="G113:L113"/>
    <mergeCell ref="G114:L114"/>
    <mergeCell ref="G115:L115"/>
    <mergeCell ref="G123:L123"/>
    <mergeCell ref="G124:L124"/>
    <mergeCell ref="G127:L127"/>
    <mergeCell ref="B132:E132"/>
    <mergeCell ref="G129:L129"/>
    <mergeCell ref="H131:I131"/>
    <mergeCell ref="B131:E131"/>
    <mergeCell ref="G130:L130"/>
    <mergeCell ref="A48:M48"/>
    <mergeCell ref="A49:M49"/>
    <mergeCell ref="G128:L128"/>
    <mergeCell ref="G103:L103"/>
    <mergeCell ref="G111:L111"/>
    <mergeCell ref="A100:M100"/>
    <mergeCell ref="G104:L104"/>
    <mergeCell ref="A62:M62"/>
    <mergeCell ref="G120:L120"/>
    <mergeCell ref="G117:L117"/>
    <mergeCell ref="G118:L118"/>
    <mergeCell ref="A101:A102"/>
    <mergeCell ref="F101:F102"/>
    <mergeCell ref="G125:L125"/>
    <mergeCell ref="G126:L126"/>
    <mergeCell ref="A81:G81"/>
    <mergeCell ref="A95:M95"/>
    <mergeCell ref="A96:H96"/>
    <mergeCell ref="A97:H97"/>
    <mergeCell ref="B99:C99"/>
    <mergeCell ref="G119:L119"/>
    <mergeCell ref="G101:L102"/>
    <mergeCell ref="D101:E101"/>
    <mergeCell ref="C101:C102"/>
    <mergeCell ref="B101:B102"/>
    <mergeCell ref="G106:L106"/>
    <mergeCell ref="G116:L116"/>
    <mergeCell ref="G105:L105"/>
    <mergeCell ref="G110:L110"/>
  </mergeCells>
  <phoneticPr fontId="0" type="noConversion"/>
  <pageMargins left="0.23622047244094491" right="0.23622047244094491" top="0.55118110236220474" bottom="0.35433070866141736" header="0.31496062992125984" footer="0.31496062992125984"/>
  <pageSetup paperSize="9" orientation="landscape" r:id="rId1"/>
  <rowBreaks count="9" manualBreakCount="9">
    <brk id="22" max="12" man="1"/>
    <brk id="36" max="12" man="1"/>
    <brk id="51" max="12" man="1"/>
    <brk id="65" max="12" man="1"/>
    <brk id="78" max="12" man="1"/>
    <brk id="105" max="12" man="1"/>
    <brk id="110" max="12" man="1"/>
    <brk id="117" max="12" man="1"/>
    <brk id="124" max="12" man="1"/>
  </rowBreaks>
  <colBreaks count="1" manualBreakCount="1">
    <brk id="1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Q82"/>
  <sheetViews>
    <sheetView topLeftCell="A76" workbookViewId="0">
      <selection activeCell="H50" sqref="H50"/>
    </sheetView>
  </sheetViews>
  <sheetFormatPr defaultRowHeight="15"/>
  <cols>
    <col min="1" max="1" width="3.28515625" customWidth="1"/>
    <col min="2" max="2" width="27" customWidth="1"/>
    <col min="3" max="3" width="7" customWidth="1"/>
    <col min="4" max="4" width="6.85546875" customWidth="1"/>
    <col min="5" max="5" width="7.7109375" customWidth="1"/>
    <col min="6" max="6" width="7.85546875" customWidth="1"/>
    <col min="7" max="7" width="11.85546875" customWidth="1"/>
    <col min="8" max="8" width="11.7109375" customWidth="1"/>
    <col min="9" max="9" width="8.140625" customWidth="1"/>
    <col min="10" max="10" width="11.85546875" customWidth="1"/>
    <col min="11" max="11" width="7.28515625" customWidth="1"/>
    <col min="12" max="12" width="10.7109375" bestFit="1" customWidth="1"/>
    <col min="13" max="13" width="11.85546875" bestFit="1" customWidth="1"/>
    <col min="15" max="15" width="10" customWidth="1"/>
  </cols>
  <sheetData>
    <row r="1" spans="1:13">
      <c r="A1" s="49" t="s">
        <v>79</v>
      </c>
      <c r="B1" s="49"/>
      <c r="C1" s="49"/>
      <c r="D1" s="3" t="s">
        <v>79</v>
      </c>
      <c r="E1" s="50"/>
      <c r="F1" s="50"/>
      <c r="G1" s="50"/>
      <c r="H1" s="50"/>
      <c r="I1" s="188" t="s">
        <v>16</v>
      </c>
      <c r="J1" s="188"/>
      <c r="K1" s="188"/>
      <c r="L1" s="188"/>
      <c r="M1" s="2"/>
    </row>
    <row r="2" spans="1:13">
      <c r="A2" s="49" t="s">
        <v>80</v>
      </c>
      <c r="B2" s="49"/>
      <c r="C2" s="49"/>
      <c r="D2" s="3" t="s">
        <v>81</v>
      </c>
      <c r="E2" s="50"/>
      <c r="F2" s="50"/>
      <c r="G2" s="50"/>
      <c r="H2" s="50"/>
      <c r="I2" s="50" t="s">
        <v>17</v>
      </c>
      <c r="J2" s="50"/>
      <c r="K2" s="50"/>
      <c r="L2" s="50"/>
      <c r="M2" s="2"/>
    </row>
    <row r="3" spans="1:13">
      <c r="A3" s="49" t="s">
        <v>82</v>
      </c>
      <c r="B3" s="49"/>
      <c r="C3" s="49"/>
      <c r="D3" s="49" t="s">
        <v>83</v>
      </c>
      <c r="E3" s="50"/>
      <c r="F3" s="50"/>
      <c r="G3" s="50"/>
      <c r="H3" s="50"/>
      <c r="I3" s="50" t="s">
        <v>15</v>
      </c>
      <c r="J3" s="50"/>
      <c r="K3" s="50"/>
      <c r="L3" s="50"/>
      <c r="M3" s="2"/>
    </row>
    <row r="4" spans="1:13">
      <c r="A4" s="51" t="s">
        <v>84</v>
      </c>
      <c r="B4" s="51"/>
      <c r="C4" s="51"/>
      <c r="D4" s="51" t="s">
        <v>85</v>
      </c>
      <c r="E4" s="52"/>
      <c r="F4" s="52"/>
      <c r="G4" s="52"/>
      <c r="H4" s="52"/>
      <c r="I4" s="50" t="s">
        <v>86</v>
      </c>
      <c r="J4" s="50"/>
      <c r="K4" s="50"/>
      <c r="L4" s="50"/>
      <c r="M4" s="2"/>
    </row>
    <row r="5" spans="1:13">
      <c r="A5" s="51" t="s">
        <v>87</v>
      </c>
      <c r="B5" s="51"/>
      <c r="C5" s="51"/>
      <c r="D5" s="3" t="s">
        <v>88</v>
      </c>
      <c r="E5" s="50"/>
      <c r="F5" s="50"/>
      <c r="G5" s="50"/>
      <c r="H5" s="50"/>
      <c r="I5" s="50" t="s">
        <v>89</v>
      </c>
      <c r="J5" s="50"/>
      <c r="K5" s="50"/>
      <c r="L5" s="50"/>
      <c r="M5" s="2"/>
    </row>
    <row r="6" spans="1:13">
      <c r="A6" s="2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2"/>
    </row>
    <row r="7" spans="1:1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</row>
    <row r="8" spans="1:13">
      <c r="A8" s="182" t="s">
        <v>22</v>
      </c>
      <c r="B8" s="182"/>
      <c r="C8" s="182"/>
      <c r="D8" s="182"/>
      <c r="E8" s="182"/>
      <c r="F8" s="182"/>
      <c r="G8" s="182"/>
      <c r="H8" s="182"/>
      <c r="I8" s="182"/>
      <c r="J8" s="182"/>
      <c r="K8" s="182"/>
      <c r="L8" s="182"/>
      <c r="M8" s="182"/>
    </row>
    <row r="9" spans="1:13">
      <c r="A9" s="182" t="s">
        <v>26</v>
      </c>
      <c r="B9" s="182"/>
      <c r="C9" s="182"/>
      <c r="D9" s="182"/>
      <c r="E9" s="182"/>
      <c r="F9" s="182"/>
      <c r="G9" s="182"/>
      <c r="H9" s="182"/>
      <c r="I9" s="182"/>
      <c r="J9" s="182"/>
      <c r="K9" s="182"/>
      <c r="L9" s="182"/>
      <c r="M9" s="182"/>
    </row>
    <row r="10" spans="1:13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</row>
    <row r="11" spans="1:13">
      <c r="A11" s="183" t="s">
        <v>0</v>
      </c>
      <c r="B11" s="183" t="s">
        <v>1</v>
      </c>
      <c r="C11" s="183" t="s">
        <v>2</v>
      </c>
      <c r="D11" s="183" t="s">
        <v>3</v>
      </c>
      <c r="E11" s="183" t="s">
        <v>4</v>
      </c>
      <c r="F11" s="183"/>
      <c r="G11" s="183" t="s">
        <v>7</v>
      </c>
      <c r="H11" s="183"/>
      <c r="I11" s="183" t="s">
        <v>32</v>
      </c>
      <c r="J11" s="189" t="s">
        <v>30</v>
      </c>
      <c r="K11" s="190"/>
      <c r="L11" s="190"/>
      <c r="M11" s="191"/>
    </row>
    <row r="12" spans="1:13">
      <c r="A12" s="183"/>
      <c r="B12" s="183"/>
      <c r="C12" s="183"/>
      <c r="D12" s="183"/>
      <c r="E12" s="183"/>
      <c r="F12" s="183"/>
      <c r="G12" s="183"/>
      <c r="H12" s="183"/>
      <c r="I12" s="183"/>
      <c r="J12" s="183" t="s">
        <v>14</v>
      </c>
      <c r="K12" s="189" t="s">
        <v>10</v>
      </c>
      <c r="L12" s="190"/>
      <c r="M12" s="191"/>
    </row>
    <row r="13" spans="1:13">
      <c r="A13" s="183"/>
      <c r="B13" s="183"/>
      <c r="C13" s="183"/>
      <c r="D13" s="183"/>
      <c r="E13" s="183"/>
      <c r="F13" s="183"/>
      <c r="G13" s="183"/>
      <c r="H13" s="183"/>
      <c r="I13" s="183"/>
      <c r="J13" s="183"/>
      <c r="K13" s="183" t="s">
        <v>31</v>
      </c>
      <c r="L13" s="189" t="s">
        <v>23</v>
      </c>
      <c r="M13" s="191"/>
    </row>
    <row r="14" spans="1:13" ht="108">
      <c r="A14" s="183"/>
      <c r="B14" s="183"/>
      <c r="C14" s="183"/>
      <c r="D14" s="183"/>
      <c r="E14" s="60" t="s">
        <v>5</v>
      </c>
      <c r="F14" s="60" t="s">
        <v>6</v>
      </c>
      <c r="G14" s="60" t="s">
        <v>8</v>
      </c>
      <c r="H14" s="60" t="s">
        <v>9</v>
      </c>
      <c r="I14" s="183"/>
      <c r="J14" s="183"/>
      <c r="K14" s="183"/>
      <c r="L14" s="60" t="s">
        <v>11</v>
      </c>
      <c r="M14" s="60" t="s">
        <v>25</v>
      </c>
    </row>
    <row r="15" spans="1:13">
      <c r="A15" s="60">
        <v>1</v>
      </c>
      <c r="B15" s="60">
        <f>A15+1</f>
        <v>2</v>
      </c>
      <c r="C15" s="60">
        <f t="shared" ref="C15:M15" si="0">B15+1</f>
        <v>3</v>
      </c>
      <c r="D15" s="60">
        <f t="shared" si="0"/>
        <v>4</v>
      </c>
      <c r="E15" s="60">
        <f t="shared" si="0"/>
        <v>5</v>
      </c>
      <c r="F15" s="60">
        <f t="shared" si="0"/>
        <v>6</v>
      </c>
      <c r="G15" s="60">
        <f t="shared" si="0"/>
        <v>7</v>
      </c>
      <c r="H15" s="60">
        <f t="shared" si="0"/>
        <v>8</v>
      </c>
      <c r="I15" s="60">
        <f t="shared" si="0"/>
        <v>9</v>
      </c>
      <c r="J15" s="60">
        <f t="shared" si="0"/>
        <v>10</v>
      </c>
      <c r="K15" s="60">
        <f t="shared" si="0"/>
        <v>11</v>
      </c>
      <c r="L15" s="60">
        <f t="shared" si="0"/>
        <v>12</v>
      </c>
      <c r="M15" s="60">
        <f t="shared" si="0"/>
        <v>13</v>
      </c>
    </row>
    <row r="16" spans="1:13">
      <c r="A16" s="172" t="s">
        <v>12</v>
      </c>
      <c r="B16" s="173"/>
      <c r="C16" s="173"/>
      <c r="D16" s="173"/>
      <c r="E16" s="173"/>
      <c r="F16" s="173"/>
      <c r="G16" s="173"/>
      <c r="H16" s="173"/>
      <c r="I16" s="173"/>
      <c r="J16" s="173"/>
      <c r="K16" s="173"/>
      <c r="L16" s="173"/>
      <c r="M16" s="174"/>
    </row>
    <row r="17" spans="1:17">
      <c r="A17" s="192" t="s">
        <v>20</v>
      </c>
      <c r="B17" s="193"/>
      <c r="C17" s="193"/>
      <c r="D17" s="193"/>
      <c r="E17" s="193"/>
      <c r="F17" s="193"/>
      <c r="G17" s="193"/>
      <c r="H17" s="193"/>
      <c r="I17" s="193"/>
      <c r="J17" s="193"/>
      <c r="K17" s="193"/>
      <c r="L17" s="193"/>
      <c r="M17" s="194"/>
      <c r="N17">
        <v>10</v>
      </c>
    </row>
    <row r="18" spans="1:17" ht="57">
      <c r="A18" s="7">
        <v>1</v>
      </c>
      <c r="B18" s="8" t="s">
        <v>35</v>
      </c>
      <c r="C18" s="7">
        <v>628</v>
      </c>
      <c r="D18" s="7">
        <f>C18</f>
        <v>628</v>
      </c>
      <c r="E18" s="55">
        <v>44256</v>
      </c>
      <c r="F18" s="55">
        <v>44317</v>
      </c>
      <c r="G18" s="9">
        <v>285680</v>
      </c>
      <c r="H18" s="9">
        <f>G18</f>
        <v>285680</v>
      </c>
      <c r="I18" s="9"/>
      <c r="J18" s="9">
        <f>L18+M18</f>
        <v>285680</v>
      </c>
      <c r="K18" s="9"/>
      <c r="L18" s="9">
        <f>G18*$N$20/100</f>
        <v>171408</v>
      </c>
      <c r="M18" s="9">
        <v>114272</v>
      </c>
      <c r="N18" s="6">
        <v>40</v>
      </c>
      <c r="O18" s="10">
        <v>297.60000000000002</v>
      </c>
      <c r="P18" s="11"/>
      <c r="Q18" s="11"/>
    </row>
    <row r="19" spans="1:17" ht="57">
      <c r="A19" s="7">
        <f>A18+1</f>
        <v>2</v>
      </c>
      <c r="B19" s="8" t="s">
        <v>21</v>
      </c>
      <c r="C19" s="7">
        <v>633</v>
      </c>
      <c r="D19" s="7">
        <f t="shared" ref="D19:D29" si="1">C19</f>
        <v>633</v>
      </c>
      <c r="E19" s="55">
        <v>44256</v>
      </c>
      <c r="F19" s="55">
        <v>44317</v>
      </c>
      <c r="G19" s="9">
        <v>266179</v>
      </c>
      <c r="H19" s="9">
        <f t="shared" ref="H19:H30" si="2">G19</f>
        <v>266179</v>
      </c>
      <c r="I19" s="9"/>
      <c r="J19" s="9">
        <f>H19</f>
        <v>266179</v>
      </c>
      <c r="K19" s="9"/>
      <c r="L19" s="9">
        <f>G19*$N$20/100</f>
        <v>159707.4</v>
      </c>
      <c r="M19" s="9">
        <v>106471.6</v>
      </c>
      <c r="N19" s="12">
        <v>90</v>
      </c>
      <c r="O19" s="10">
        <v>100</v>
      </c>
      <c r="P19" s="11"/>
      <c r="Q19" s="11"/>
    </row>
    <row r="20" spans="1:17" ht="41.25" customHeight="1">
      <c r="A20" s="7">
        <f>A19+1</f>
        <v>3</v>
      </c>
      <c r="B20" s="7" t="s">
        <v>27</v>
      </c>
      <c r="C20" s="7">
        <v>1511</v>
      </c>
      <c r="D20" s="7">
        <f t="shared" si="1"/>
        <v>1511</v>
      </c>
      <c r="E20" s="55">
        <v>44287</v>
      </c>
      <c r="F20" s="55">
        <v>44348</v>
      </c>
      <c r="G20" s="9">
        <f>D20*$O$20</f>
        <v>96391.691409999999</v>
      </c>
      <c r="H20" s="9">
        <f t="shared" si="2"/>
        <v>96391.691409999999</v>
      </c>
      <c r="I20" s="9"/>
      <c r="J20" s="9">
        <f>L20+M20</f>
        <v>96391.691409999999</v>
      </c>
      <c r="K20" s="9"/>
      <c r="L20" s="9">
        <f>G20*$O$20/100</f>
        <v>61491.450515424665</v>
      </c>
      <c r="M20" s="9">
        <f t="shared" ref="M20:M30" si="3">H20-L20</f>
        <v>34900.240894575334</v>
      </c>
      <c r="N20" s="25">
        <v>60</v>
      </c>
      <c r="O20" s="10">
        <v>63.793309999999998</v>
      </c>
      <c r="P20" s="11"/>
      <c r="Q20" s="11"/>
    </row>
    <row r="21" spans="1:17" ht="55.5" customHeight="1">
      <c r="A21" s="7"/>
      <c r="B21" s="7" t="s">
        <v>115</v>
      </c>
      <c r="C21" s="7">
        <v>1231.0999999999999</v>
      </c>
      <c r="D21" s="7">
        <f t="shared" si="1"/>
        <v>1231.0999999999999</v>
      </c>
      <c r="E21" s="55">
        <v>44287</v>
      </c>
      <c r="F21" s="55">
        <v>44348</v>
      </c>
      <c r="G21" s="9">
        <f>D21*$O$20</f>
        <v>78535.94394099999</v>
      </c>
      <c r="H21" s="9">
        <f t="shared" si="2"/>
        <v>78535.94394099999</v>
      </c>
      <c r="I21" s="9"/>
      <c r="J21" s="9">
        <f>L21+M21</f>
        <v>78535.94394099999</v>
      </c>
      <c r="K21" s="9"/>
      <c r="L21" s="9">
        <f>G21*$O$20/100</f>
        <v>50100.678179708339</v>
      </c>
      <c r="M21" s="9">
        <f t="shared" si="3"/>
        <v>28435.265761291652</v>
      </c>
      <c r="N21" s="25"/>
      <c r="O21" s="10"/>
      <c r="P21" s="11"/>
      <c r="Q21" s="11"/>
    </row>
    <row r="22" spans="1:17" ht="42" customHeight="1">
      <c r="A22" s="7">
        <f>A20+1</f>
        <v>4</v>
      </c>
      <c r="B22" s="7" t="s">
        <v>29</v>
      </c>
      <c r="C22" s="7">
        <v>1452</v>
      </c>
      <c r="D22" s="7">
        <v>1452</v>
      </c>
      <c r="E22" s="55">
        <v>44317</v>
      </c>
      <c r="F22" s="55">
        <v>44378</v>
      </c>
      <c r="G22" s="9">
        <f t="shared" ref="G22:G25" si="4">D22*$O$20</f>
        <v>92627.886119999996</v>
      </c>
      <c r="H22" s="9">
        <f t="shared" si="2"/>
        <v>92627.886119999996</v>
      </c>
      <c r="I22" s="9"/>
      <c r="J22" s="9">
        <f>L22+M22</f>
        <v>92627.886119999996</v>
      </c>
      <c r="K22" s="9"/>
      <c r="L22" s="9">
        <f>G22*$O$20/100</f>
        <v>59090.394538978573</v>
      </c>
      <c r="M22" s="9">
        <f t="shared" si="3"/>
        <v>33537.491581021422</v>
      </c>
      <c r="N22" s="14"/>
      <c r="O22" s="10"/>
      <c r="P22" s="11"/>
      <c r="Q22" s="11"/>
    </row>
    <row r="23" spans="1:17" ht="43.5" customHeight="1">
      <c r="A23" s="7">
        <v>6</v>
      </c>
      <c r="B23" s="7" t="s">
        <v>36</v>
      </c>
      <c r="C23" s="7">
        <v>621.53</v>
      </c>
      <c r="D23" s="7">
        <f t="shared" si="1"/>
        <v>621.53</v>
      </c>
      <c r="E23" s="55">
        <v>44317</v>
      </c>
      <c r="F23" s="55">
        <v>44378</v>
      </c>
      <c r="G23" s="9">
        <f t="shared" si="4"/>
        <v>39649.455964299996</v>
      </c>
      <c r="H23" s="9">
        <f t="shared" si="2"/>
        <v>39649.455964299996</v>
      </c>
      <c r="I23" s="9"/>
      <c r="J23" s="9">
        <f t="shared" ref="J23:J30" si="5">L23+M23</f>
        <v>39649.455964299996</v>
      </c>
      <c r="K23" s="9"/>
      <c r="L23" s="9">
        <f t="shared" ref="L23:L30" si="6">G23*$O$20/100</f>
        <v>25293.700356619385</v>
      </c>
      <c r="M23" s="9">
        <f t="shared" si="3"/>
        <v>14355.75560768061</v>
      </c>
      <c r="N23" s="14"/>
      <c r="O23" s="10"/>
      <c r="P23" s="11"/>
      <c r="Q23" s="11"/>
    </row>
    <row r="24" spans="1:17" ht="57">
      <c r="A24" s="7">
        <v>7</v>
      </c>
      <c r="B24" s="26" t="s">
        <v>37</v>
      </c>
      <c r="C24" s="7">
        <v>529.79999999999995</v>
      </c>
      <c r="D24" s="7">
        <f t="shared" si="1"/>
        <v>529.79999999999995</v>
      </c>
      <c r="E24" s="55">
        <v>44348</v>
      </c>
      <c r="F24" s="55">
        <v>44409</v>
      </c>
      <c r="G24" s="9">
        <f t="shared" si="4"/>
        <v>33797.695637999997</v>
      </c>
      <c r="H24" s="9">
        <f t="shared" si="2"/>
        <v>33797.695637999997</v>
      </c>
      <c r="I24" s="9"/>
      <c r="J24" s="9">
        <f t="shared" si="5"/>
        <v>33797.695637999997</v>
      </c>
      <c r="K24" s="9"/>
      <c r="L24" s="9">
        <f t="shared" si="6"/>
        <v>21560.668751205816</v>
      </c>
      <c r="M24" s="9">
        <f t="shared" si="3"/>
        <v>12237.026886794181</v>
      </c>
      <c r="N24" s="14"/>
      <c r="O24" s="10"/>
      <c r="P24" s="11"/>
      <c r="Q24" s="11"/>
    </row>
    <row r="25" spans="1:17" ht="42.75">
      <c r="A25" s="7">
        <v>8</v>
      </c>
      <c r="B25" s="7" t="s">
        <v>28</v>
      </c>
      <c r="C25" s="7">
        <v>4477</v>
      </c>
      <c r="D25" s="7">
        <f t="shared" si="1"/>
        <v>4477</v>
      </c>
      <c r="E25" s="55">
        <v>44348</v>
      </c>
      <c r="F25" s="55">
        <v>44409</v>
      </c>
      <c r="G25" s="9">
        <f t="shared" si="4"/>
        <v>285602.64886999998</v>
      </c>
      <c r="H25" s="9">
        <f t="shared" si="2"/>
        <v>285602.64886999998</v>
      </c>
      <c r="I25" s="9"/>
      <c r="J25" s="9">
        <f t="shared" si="5"/>
        <v>285602.64886999998</v>
      </c>
      <c r="K25" s="9"/>
      <c r="L25" s="9">
        <f t="shared" si="6"/>
        <v>182195.38316185056</v>
      </c>
      <c r="M25" s="9">
        <f t="shared" si="3"/>
        <v>103407.26570814941</v>
      </c>
      <c r="N25" s="14"/>
      <c r="O25" s="10"/>
      <c r="P25" s="11"/>
      <c r="Q25" s="11"/>
    </row>
    <row r="26" spans="1:17" ht="42.75">
      <c r="A26" s="7">
        <v>9</v>
      </c>
      <c r="B26" s="7" t="s">
        <v>38</v>
      </c>
      <c r="C26" s="7">
        <v>854.6</v>
      </c>
      <c r="D26" s="7">
        <f t="shared" si="1"/>
        <v>854.6</v>
      </c>
      <c r="E26" s="55">
        <v>44287</v>
      </c>
      <c r="F26" s="55">
        <v>44348</v>
      </c>
      <c r="G26" s="9">
        <f>D26*$O$20</f>
        <v>54517.762726000001</v>
      </c>
      <c r="H26" s="9">
        <f t="shared" si="2"/>
        <v>54517.762726000001</v>
      </c>
      <c r="I26" s="9"/>
      <c r="J26" s="9">
        <f t="shared" si="5"/>
        <v>54517.762726000001</v>
      </c>
      <c r="K26" s="9"/>
      <c r="L26" s="9">
        <f t="shared" si="6"/>
        <v>34778.685380861629</v>
      </c>
      <c r="M26" s="9">
        <f t="shared" si="3"/>
        <v>19739.077345138372</v>
      </c>
      <c r="N26" s="14"/>
      <c r="O26" s="10"/>
      <c r="P26" s="11"/>
      <c r="Q26" s="11"/>
    </row>
    <row r="27" spans="1:17" ht="45" customHeight="1">
      <c r="A27" s="7">
        <v>10</v>
      </c>
      <c r="B27" s="7" t="s">
        <v>39</v>
      </c>
      <c r="C27" s="7">
        <v>702</v>
      </c>
      <c r="D27" s="7">
        <f t="shared" si="1"/>
        <v>702</v>
      </c>
      <c r="E27" s="55">
        <v>44317</v>
      </c>
      <c r="F27" s="55">
        <v>44378</v>
      </c>
      <c r="G27" s="9">
        <f t="shared" ref="G27:G30" si="7">D27*$O$20</f>
        <v>44782.903619999997</v>
      </c>
      <c r="H27" s="9">
        <f t="shared" si="2"/>
        <v>44782.903619999997</v>
      </c>
      <c r="I27" s="9"/>
      <c r="J27" s="9">
        <f t="shared" si="5"/>
        <v>44782.903619999997</v>
      </c>
      <c r="K27" s="9"/>
      <c r="L27" s="9">
        <f t="shared" si="6"/>
        <v>28568.496533307818</v>
      </c>
      <c r="M27" s="9">
        <f t="shared" si="3"/>
        <v>16214.407086692179</v>
      </c>
      <c r="N27" s="14"/>
      <c r="O27" s="10"/>
      <c r="P27" s="11"/>
      <c r="Q27" s="11"/>
    </row>
    <row r="28" spans="1:17" ht="42.75">
      <c r="A28" s="7">
        <v>11</v>
      </c>
      <c r="B28" s="7" t="s">
        <v>40</v>
      </c>
      <c r="C28" s="7">
        <v>951</v>
      </c>
      <c r="D28" s="7">
        <f t="shared" si="1"/>
        <v>951</v>
      </c>
      <c r="E28" s="55">
        <v>44378</v>
      </c>
      <c r="F28" s="55">
        <v>44440</v>
      </c>
      <c r="G28" s="9">
        <f t="shared" si="7"/>
        <v>60667.437809999996</v>
      </c>
      <c r="H28" s="9">
        <f t="shared" si="2"/>
        <v>60667.437809999996</v>
      </c>
      <c r="I28" s="9"/>
      <c r="J28" s="9">
        <f t="shared" si="5"/>
        <v>60667.437809999996</v>
      </c>
      <c r="K28" s="9"/>
      <c r="L28" s="9">
        <f t="shared" si="6"/>
        <v>38701.766671190511</v>
      </c>
      <c r="M28" s="9">
        <f t="shared" si="3"/>
        <v>21965.671138809485</v>
      </c>
      <c r="N28" s="14"/>
      <c r="O28" s="10"/>
      <c r="P28" s="11"/>
      <c r="Q28" s="11"/>
    </row>
    <row r="29" spans="1:17" ht="57">
      <c r="A29" s="7">
        <v>12</v>
      </c>
      <c r="B29" s="7" t="s">
        <v>41</v>
      </c>
      <c r="C29" s="7">
        <v>833</v>
      </c>
      <c r="D29" s="7">
        <f t="shared" si="1"/>
        <v>833</v>
      </c>
      <c r="E29" s="55">
        <v>44348</v>
      </c>
      <c r="F29" s="55">
        <v>44409</v>
      </c>
      <c r="G29" s="9">
        <f t="shared" si="7"/>
        <v>53139.827229999995</v>
      </c>
      <c r="H29" s="9">
        <f t="shared" si="2"/>
        <v>53139.827229999995</v>
      </c>
      <c r="I29" s="9"/>
      <c r="J29" s="9">
        <f t="shared" si="5"/>
        <v>53139.827229999995</v>
      </c>
      <c r="K29" s="9"/>
      <c r="L29" s="9">
        <f t="shared" si="6"/>
        <v>33899.654718298312</v>
      </c>
      <c r="M29" s="9">
        <f t="shared" si="3"/>
        <v>19240.172511701683</v>
      </c>
      <c r="N29" s="14"/>
      <c r="O29" s="10"/>
      <c r="P29" s="11"/>
      <c r="Q29" s="11"/>
    </row>
    <row r="30" spans="1:17" ht="43.5" customHeight="1">
      <c r="A30" s="7">
        <v>13</v>
      </c>
      <c r="B30" s="7" t="s">
        <v>42</v>
      </c>
      <c r="C30" s="7">
        <v>815.9</v>
      </c>
      <c r="D30" s="7">
        <v>815.9</v>
      </c>
      <c r="E30" s="55">
        <v>44378</v>
      </c>
      <c r="F30" s="55">
        <v>44440</v>
      </c>
      <c r="G30" s="9">
        <f t="shared" si="7"/>
        <v>52048.961628999998</v>
      </c>
      <c r="H30" s="9">
        <f t="shared" si="2"/>
        <v>52048.961628999998</v>
      </c>
      <c r="I30" s="9"/>
      <c r="J30" s="9">
        <f t="shared" si="5"/>
        <v>52048.961628999998</v>
      </c>
      <c r="K30" s="9"/>
      <c r="L30" s="9">
        <f t="shared" si="6"/>
        <v>33203.75544376902</v>
      </c>
      <c r="M30" s="9">
        <f t="shared" si="3"/>
        <v>18845.206185230978</v>
      </c>
      <c r="N30" s="14"/>
      <c r="O30" s="10"/>
      <c r="P30" s="11"/>
      <c r="Q30" s="11"/>
    </row>
    <row r="31" spans="1:17" ht="15.75">
      <c r="A31" s="29"/>
      <c r="B31" s="30" t="s">
        <v>19</v>
      </c>
      <c r="C31" s="33">
        <f>SUM(C18:C30)</f>
        <v>15239.93</v>
      </c>
      <c r="D31" s="33">
        <f>SUM(D18:D30)</f>
        <v>15239.93</v>
      </c>
      <c r="E31" s="33"/>
      <c r="F31" s="33"/>
      <c r="G31" s="33">
        <f t="shared" ref="G31:M31" si="8">SUM(G18:G30)</f>
        <v>1443621.2149583001</v>
      </c>
      <c r="H31" s="33">
        <f t="shared" si="8"/>
        <v>1443621.2149583001</v>
      </c>
      <c r="I31" s="33">
        <f t="shared" si="8"/>
        <v>0</v>
      </c>
      <c r="J31" s="33">
        <f t="shared" si="8"/>
        <v>1443621.2149583001</v>
      </c>
      <c r="K31" s="33">
        <f t="shared" si="8"/>
        <v>0</v>
      </c>
      <c r="L31" s="35">
        <f t="shared" si="8"/>
        <v>900000.0342512147</v>
      </c>
      <c r="M31" s="34">
        <f t="shared" si="8"/>
        <v>543621.1807070853</v>
      </c>
      <c r="N31" s="31"/>
      <c r="O31" s="31"/>
      <c r="P31" s="32"/>
      <c r="Q31" s="32"/>
    </row>
    <row r="32" spans="1:17" ht="15.75">
      <c r="A32" s="195" t="s">
        <v>73</v>
      </c>
      <c r="B32" s="196"/>
      <c r="C32" s="196"/>
      <c r="D32" s="196"/>
      <c r="E32" s="196"/>
      <c r="F32" s="196"/>
      <c r="G32" s="196"/>
      <c r="H32" s="196"/>
      <c r="I32" s="196"/>
      <c r="J32" s="196"/>
      <c r="K32" s="196"/>
      <c r="L32" s="196"/>
      <c r="M32" s="197"/>
      <c r="N32" s="31"/>
      <c r="O32" s="31"/>
      <c r="P32" s="32"/>
      <c r="Q32" s="32"/>
    </row>
    <row r="33" spans="1:17" ht="15.75">
      <c r="A33" s="195" t="s">
        <v>74</v>
      </c>
      <c r="B33" s="196"/>
      <c r="C33" s="196"/>
      <c r="D33" s="196"/>
      <c r="E33" s="196"/>
      <c r="F33" s="196"/>
      <c r="G33" s="196"/>
      <c r="H33" s="196"/>
      <c r="I33" s="196"/>
      <c r="J33" s="196"/>
      <c r="K33" s="196"/>
      <c r="L33" s="196"/>
      <c r="M33" s="197"/>
      <c r="N33" s="31"/>
      <c r="O33" s="31"/>
      <c r="P33" s="32"/>
      <c r="Q33" s="32"/>
    </row>
    <row r="34" spans="1:17" ht="38.25" customHeight="1">
      <c r="A34" s="44">
        <v>1</v>
      </c>
      <c r="B34" s="54" t="s">
        <v>75</v>
      </c>
      <c r="C34" s="54">
        <v>1511</v>
      </c>
      <c r="D34" s="33"/>
      <c r="E34" s="33"/>
      <c r="F34" s="33"/>
      <c r="G34" s="33"/>
      <c r="H34" s="54">
        <v>12800</v>
      </c>
      <c r="I34" s="45">
        <v>2000</v>
      </c>
      <c r="J34" s="33"/>
      <c r="K34" s="33"/>
      <c r="L34" s="35"/>
      <c r="M34" s="34">
        <f>H34-I34</f>
        <v>10800</v>
      </c>
      <c r="N34" s="31"/>
      <c r="O34" s="31"/>
      <c r="P34" s="32"/>
      <c r="Q34" s="32"/>
    </row>
    <row r="35" spans="1:17" ht="41.25" customHeight="1">
      <c r="A35" s="44">
        <v>2</v>
      </c>
      <c r="B35" s="54" t="s">
        <v>76</v>
      </c>
      <c r="C35" s="44">
        <v>1231.1099999999999</v>
      </c>
      <c r="D35" s="33"/>
      <c r="E35" s="33"/>
      <c r="F35" s="33"/>
      <c r="G35" s="33"/>
      <c r="H35" s="44">
        <v>9000</v>
      </c>
      <c r="I35" s="45">
        <v>4000</v>
      </c>
      <c r="J35" s="33"/>
      <c r="K35" s="33"/>
      <c r="L35" s="35"/>
      <c r="M35" s="34">
        <f t="shared" ref="M35:M44" si="9">H35-I35</f>
        <v>5000</v>
      </c>
      <c r="N35" s="31"/>
      <c r="O35" s="31"/>
      <c r="P35" s="32"/>
      <c r="Q35" s="32"/>
    </row>
    <row r="36" spans="1:17" ht="38.25">
      <c r="A36" s="44">
        <v>3</v>
      </c>
      <c r="B36" s="54" t="s">
        <v>77</v>
      </c>
      <c r="C36" s="44">
        <v>4477</v>
      </c>
      <c r="D36" s="33"/>
      <c r="E36" s="33"/>
      <c r="F36" s="33"/>
      <c r="G36" s="33"/>
      <c r="H36" s="44">
        <v>23490.1</v>
      </c>
      <c r="I36" s="45">
        <v>5000</v>
      </c>
      <c r="J36" s="33"/>
      <c r="K36" s="33"/>
      <c r="L36" s="35"/>
      <c r="M36" s="34">
        <f t="shared" si="9"/>
        <v>18490.099999999999</v>
      </c>
      <c r="N36" s="31"/>
      <c r="O36" s="31"/>
      <c r="P36" s="32"/>
      <c r="Q36" s="32"/>
    </row>
    <row r="37" spans="1:17" ht="51">
      <c r="A37" s="44">
        <v>4</v>
      </c>
      <c r="B37" s="54" t="s">
        <v>37</v>
      </c>
      <c r="C37" s="44">
        <v>529.79999999999995</v>
      </c>
      <c r="D37" s="33"/>
      <c r="E37" s="33"/>
      <c r="F37" s="33"/>
      <c r="G37" s="33"/>
      <c r="H37" s="44">
        <v>13000</v>
      </c>
      <c r="I37" s="45">
        <v>2000</v>
      </c>
      <c r="J37" s="33"/>
      <c r="K37" s="33"/>
      <c r="L37" s="35"/>
      <c r="M37" s="34">
        <f t="shared" si="9"/>
        <v>11000</v>
      </c>
      <c r="N37" s="31"/>
      <c r="O37" s="31"/>
      <c r="P37" s="32"/>
      <c r="Q37" s="32"/>
    </row>
    <row r="38" spans="1:17" ht="38.25">
      <c r="A38" s="44">
        <v>5</v>
      </c>
      <c r="B38" s="54" t="s">
        <v>38</v>
      </c>
      <c r="C38" s="54">
        <v>854.6</v>
      </c>
      <c r="D38" s="33"/>
      <c r="E38" s="33"/>
      <c r="F38" s="33"/>
      <c r="G38" s="33"/>
      <c r="H38" s="54">
        <v>13000</v>
      </c>
      <c r="I38" s="45">
        <v>2000</v>
      </c>
      <c r="J38" s="33"/>
      <c r="K38" s="33"/>
      <c r="L38" s="35"/>
      <c r="M38" s="34">
        <f t="shared" si="9"/>
        <v>11000</v>
      </c>
      <c r="N38" s="31"/>
      <c r="O38" s="31"/>
      <c r="P38" s="32"/>
      <c r="Q38" s="32"/>
    </row>
    <row r="39" spans="1:17" ht="38.25">
      <c r="A39" s="44">
        <v>6</v>
      </c>
      <c r="B39" s="54" t="s">
        <v>39</v>
      </c>
      <c r="C39" s="44">
        <v>702</v>
      </c>
      <c r="D39" s="33"/>
      <c r="E39" s="33"/>
      <c r="F39" s="33"/>
      <c r="G39" s="33"/>
      <c r="H39" s="44">
        <v>13000</v>
      </c>
      <c r="I39" s="45">
        <v>2000</v>
      </c>
      <c r="J39" s="33"/>
      <c r="K39" s="33"/>
      <c r="L39" s="35"/>
      <c r="M39" s="34">
        <f t="shared" si="9"/>
        <v>11000</v>
      </c>
      <c r="N39" s="31"/>
      <c r="O39" s="31"/>
      <c r="P39" s="32"/>
      <c r="Q39" s="32"/>
    </row>
    <row r="40" spans="1:17" ht="38.25">
      <c r="A40" s="44">
        <v>7</v>
      </c>
      <c r="B40" s="54" t="s">
        <v>36</v>
      </c>
      <c r="C40" s="44">
        <v>621.5</v>
      </c>
      <c r="D40" s="33"/>
      <c r="E40" s="33"/>
      <c r="F40" s="33"/>
      <c r="G40" s="33"/>
      <c r="H40" s="44">
        <v>13000</v>
      </c>
      <c r="I40" s="45">
        <v>2000</v>
      </c>
      <c r="J40" s="33"/>
      <c r="K40" s="33"/>
      <c r="L40" s="35"/>
      <c r="M40" s="34">
        <f t="shared" si="9"/>
        <v>11000</v>
      </c>
      <c r="N40" s="31"/>
      <c r="O40" s="31"/>
      <c r="P40" s="32"/>
      <c r="Q40" s="32"/>
    </row>
    <row r="41" spans="1:17" ht="38.25">
      <c r="A41" s="44">
        <v>8</v>
      </c>
      <c r="B41" s="54" t="s">
        <v>29</v>
      </c>
      <c r="C41" s="54">
        <v>1452</v>
      </c>
      <c r="D41" s="33"/>
      <c r="E41" s="33"/>
      <c r="F41" s="33"/>
      <c r="G41" s="33"/>
      <c r="H41" s="54">
        <v>24386</v>
      </c>
      <c r="I41" s="45">
        <v>5000</v>
      </c>
      <c r="J41" s="33"/>
      <c r="K41" s="33"/>
      <c r="L41" s="35"/>
      <c r="M41" s="34">
        <f t="shared" si="9"/>
        <v>19386</v>
      </c>
      <c r="N41" s="31"/>
      <c r="O41" s="31"/>
      <c r="P41" s="32"/>
      <c r="Q41" s="32"/>
    </row>
    <row r="42" spans="1:17" ht="36.75" customHeight="1">
      <c r="A42" s="44">
        <v>9</v>
      </c>
      <c r="B42" s="54" t="s">
        <v>78</v>
      </c>
      <c r="C42" s="44">
        <v>951</v>
      </c>
      <c r="D42" s="33"/>
      <c r="E42" s="33"/>
      <c r="F42" s="33"/>
      <c r="G42" s="33"/>
      <c r="H42" s="44">
        <v>16000</v>
      </c>
      <c r="I42" s="45">
        <v>3000</v>
      </c>
      <c r="J42" s="33"/>
      <c r="K42" s="33"/>
      <c r="L42" s="35"/>
      <c r="M42" s="34">
        <f t="shared" si="9"/>
        <v>13000</v>
      </c>
      <c r="N42" s="31"/>
      <c r="O42" s="31"/>
      <c r="P42" s="32"/>
      <c r="Q42" s="32"/>
    </row>
    <row r="43" spans="1:17" ht="51">
      <c r="A43" s="44">
        <v>10</v>
      </c>
      <c r="B43" s="54" t="s">
        <v>41</v>
      </c>
      <c r="C43" s="54">
        <v>833</v>
      </c>
      <c r="D43" s="33"/>
      <c r="E43" s="33"/>
      <c r="F43" s="33"/>
      <c r="G43" s="33"/>
      <c r="H43" s="54">
        <v>13000</v>
      </c>
      <c r="I43" s="45">
        <v>3000</v>
      </c>
      <c r="J43" s="33"/>
      <c r="K43" s="33"/>
      <c r="L43" s="35"/>
      <c r="M43" s="34">
        <f t="shared" si="9"/>
        <v>10000</v>
      </c>
      <c r="N43" s="31"/>
      <c r="O43" s="31"/>
      <c r="P43" s="32"/>
      <c r="Q43" s="32"/>
    </row>
    <row r="44" spans="1:17" ht="38.25">
      <c r="A44" s="44">
        <v>11</v>
      </c>
      <c r="B44" s="54" t="s">
        <v>42</v>
      </c>
      <c r="C44" s="44">
        <v>815.9</v>
      </c>
      <c r="D44" s="33"/>
      <c r="E44" s="33"/>
      <c r="F44" s="33"/>
      <c r="G44" s="33"/>
      <c r="H44" s="54">
        <v>13000</v>
      </c>
      <c r="I44" s="45">
        <v>3000</v>
      </c>
      <c r="J44" s="33"/>
      <c r="K44" s="33"/>
      <c r="L44" s="35"/>
      <c r="M44" s="34">
        <f t="shared" si="9"/>
        <v>10000</v>
      </c>
      <c r="N44" s="31"/>
      <c r="O44" s="31"/>
      <c r="P44" s="32"/>
      <c r="Q44" s="32"/>
    </row>
    <row r="45" spans="1:17">
      <c r="A45" s="44"/>
      <c r="B45" s="53" t="s">
        <v>19</v>
      </c>
      <c r="C45" s="65">
        <f>SUM(C34:C44)</f>
        <v>13978.91</v>
      </c>
      <c r="D45" s="54"/>
      <c r="E45" s="54"/>
      <c r="F45" s="54"/>
      <c r="G45" s="54"/>
      <c r="H45" s="54">
        <f t="shared" ref="H45:M45" si="10">SUM(H34:H44)</f>
        <v>163676.1</v>
      </c>
      <c r="I45" s="54">
        <f t="shared" si="10"/>
        <v>33000</v>
      </c>
      <c r="J45" s="54"/>
      <c r="K45" s="54"/>
      <c r="L45" s="54"/>
      <c r="M45" s="54">
        <f t="shared" si="10"/>
        <v>130676.1</v>
      </c>
      <c r="N45" s="31"/>
      <c r="O45" s="31"/>
      <c r="P45" s="32"/>
      <c r="Q45" s="32"/>
    </row>
    <row r="46" spans="1:17">
      <c r="A46" s="198" t="s">
        <v>47</v>
      </c>
      <c r="B46" s="199"/>
      <c r="C46" s="199"/>
      <c r="D46" s="199"/>
      <c r="E46" s="199"/>
      <c r="F46" s="199"/>
      <c r="G46" s="199"/>
      <c r="H46" s="199"/>
      <c r="I46" s="199"/>
      <c r="J46" s="199"/>
      <c r="K46" s="199"/>
      <c r="L46" s="199"/>
      <c r="M46" s="200"/>
      <c r="N46" s="15"/>
      <c r="O46" s="11"/>
      <c r="P46" s="11"/>
      <c r="Q46" s="11"/>
    </row>
    <row r="47" spans="1:17" ht="15.75">
      <c r="A47" s="7">
        <v>1</v>
      </c>
      <c r="B47" s="47" t="s">
        <v>116</v>
      </c>
      <c r="C47" s="27">
        <v>496</v>
      </c>
      <c r="D47" s="27"/>
      <c r="E47" s="27"/>
      <c r="F47" s="27"/>
      <c r="G47" s="48"/>
      <c r="H47" s="17">
        <v>10000</v>
      </c>
      <c r="I47" s="16"/>
      <c r="J47" s="48"/>
      <c r="K47" s="17"/>
      <c r="L47" s="17"/>
      <c r="M47" s="17">
        <f t="shared" ref="M47:M56" si="11">H47</f>
        <v>10000</v>
      </c>
      <c r="N47" s="18">
        <v>7.1576000000000004</v>
      </c>
      <c r="O47" s="18"/>
      <c r="P47" s="18"/>
      <c r="Q47" s="11"/>
    </row>
    <row r="48" spans="1:17" ht="15.75">
      <c r="A48" s="7">
        <v>2</v>
      </c>
      <c r="B48" s="47" t="s">
        <v>117</v>
      </c>
      <c r="C48" s="27">
        <v>1751</v>
      </c>
      <c r="D48" s="27"/>
      <c r="E48" s="27"/>
      <c r="F48" s="27"/>
      <c r="G48" s="48"/>
      <c r="H48" s="17">
        <v>18000</v>
      </c>
      <c r="I48" s="16"/>
      <c r="J48" s="48"/>
      <c r="K48" s="17"/>
      <c r="L48" s="17"/>
      <c r="M48" s="17">
        <f t="shared" si="11"/>
        <v>18000</v>
      </c>
      <c r="N48" s="18"/>
      <c r="O48" s="18"/>
      <c r="P48" s="18"/>
      <c r="Q48" s="11"/>
    </row>
    <row r="49" spans="1:17" ht="15.75">
      <c r="A49" s="7">
        <v>3</v>
      </c>
      <c r="B49" s="46" t="s">
        <v>118</v>
      </c>
      <c r="C49" s="27">
        <v>589</v>
      </c>
      <c r="D49" s="27"/>
      <c r="E49" s="27"/>
      <c r="F49" s="27"/>
      <c r="G49" s="48"/>
      <c r="H49" s="17">
        <v>10000</v>
      </c>
      <c r="I49" s="16"/>
      <c r="J49" s="48"/>
      <c r="K49" s="17"/>
      <c r="L49" s="17"/>
      <c r="M49" s="17">
        <f t="shared" si="11"/>
        <v>10000</v>
      </c>
      <c r="N49" s="18"/>
      <c r="O49" s="18"/>
      <c r="P49" s="18"/>
      <c r="Q49" s="11"/>
    </row>
    <row r="50" spans="1:17" ht="18" customHeight="1">
      <c r="A50" s="7">
        <v>4</v>
      </c>
      <c r="B50" s="46" t="s">
        <v>98</v>
      </c>
      <c r="C50" s="27">
        <v>1696</v>
      </c>
      <c r="D50" s="27"/>
      <c r="E50" s="27"/>
      <c r="F50" s="27"/>
      <c r="G50" s="48"/>
      <c r="H50" s="17">
        <v>23000</v>
      </c>
      <c r="I50" s="16"/>
      <c r="J50" s="48"/>
      <c r="K50" s="17"/>
      <c r="L50" s="17"/>
      <c r="M50" s="17">
        <f t="shared" si="11"/>
        <v>23000</v>
      </c>
      <c r="N50" s="18"/>
      <c r="O50" s="18"/>
      <c r="P50" s="18"/>
      <c r="Q50" s="11"/>
    </row>
    <row r="51" spans="1:17" ht="18" customHeight="1">
      <c r="A51" s="7">
        <v>5</v>
      </c>
      <c r="B51" s="46" t="s">
        <v>120</v>
      </c>
      <c r="C51" s="27">
        <v>626</v>
      </c>
      <c r="D51" s="27"/>
      <c r="E51" s="27"/>
      <c r="F51" s="27"/>
      <c r="G51" s="48"/>
      <c r="H51" s="17">
        <v>12000</v>
      </c>
      <c r="I51" s="16"/>
      <c r="J51" s="48"/>
      <c r="K51" s="17"/>
      <c r="L51" s="17"/>
      <c r="M51" s="17">
        <f t="shared" si="11"/>
        <v>12000</v>
      </c>
      <c r="N51" s="18"/>
      <c r="O51" s="18"/>
      <c r="P51" s="18"/>
      <c r="Q51" s="11"/>
    </row>
    <row r="52" spans="1:17" ht="18" customHeight="1">
      <c r="A52" s="7">
        <v>6</v>
      </c>
      <c r="B52" s="64" t="s">
        <v>67</v>
      </c>
      <c r="C52" s="27">
        <v>553</v>
      </c>
      <c r="D52" s="27"/>
      <c r="E52" s="27"/>
      <c r="F52" s="27"/>
      <c r="G52" s="48"/>
      <c r="H52" s="17">
        <v>12000</v>
      </c>
      <c r="I52" s="16"/>
      <c r="J52" s="48"/>
      <c r="K52" s="17"/>
      <c r="L52" s="17"/>
      <c r="M52" s="17">
        <f t="shared" si="11"/>
        <v>12000</v>
      </c>
      <c r="N52" s="18"/>
      <c r="O52" s="18"/>
      <c r="P52" s="18"/>
      <c r="Q52" s="11"/>
    </row>
    <row r="53" spans="1:17" ht="18" customHeight="1">
      <c r="A53" s="7">
        <v>7</v>
      </c>
      <c r="B53" s="46" t="s">
        <v>121</v>
      </c>
      <c r="C53" s="27">
        <v>701</v>
      </c>
      <c r="D53" s="27"/>
      <c r="E53" s="27"/>
      <c r="F53" s="27"/>
      <c r="G53" s="48"/>
      <c r="H53" s="17">
        <v>15000</v>
      </c>
      <c r="I53" s="16"/>
      <c r="J53" s="48"/>
      <c r="K53" s="17"/>
      <c r="L53" s="17"/>
      <c r="M53" s="17">
        <f t="shared" si="11"/>
        <v>15000</v>
      </c>
      <c r="N53" s="18"/>
      <c r="O53" s="18"/>
      <c r="P53" s="18"/>
      <c r="Q53" s="11"/>
    </row>
    <row r="54" spans="1:17" ht="18" customHeight="1">
      <c r="A54" s="7">
        <v>8</v>
      </c>
      <c r="B54" s="46" t="s">
        <v>122</v>
      </c>
      <c r="C54" s="27">
        <v>535</v>
      </c>
      <c r="D54" s="27"/>
      <c r="E54" s="27"/>
      <c r="F54" s="27"/>
      <c r="G54" s="48"/>
      <c r="H54" s="17">
        <v>10000</v>
      </c>
      <c r="I54" s="16"/>
      <c r="J54" s="48"/>
      <c r="K54" s="17"/>
      <c r="L54" s="17"/>
      <c r="M54" s="17">
        <f t="shared" si="11"/>
        <v>10000</v>
      </c>
      <c r="N54" s="18"/>
      <c r="O54" s="18"/>
      <c r="P54" s="18"/>
      <c r="Q54" s="11"/>
    </row>
    <row r="55" spans="1:17" ht="18" customHeight="1">
      <c r="A55" s="7">
        <v>9</v>
      </c>
      <c r="B55" s="46" t="s">
        <v>123</v>
      </c>
      <c r="C55" s="27">
        <v>532</v>
      </c>
      <c r="D55" s="27"/>
      <c r="E55" s="27"/>
      <c r="F55" s="27"/>
      <c r="G55" s="48"/>
      <c r="H55" s="17">
        <v>10000</v>
      </c>
      <c r="I55" s="16"/>
      <c r="J55" s="48"/>
      <c r="K55" s="17"/>
      <c r="L55" s="17"/>
      <c r="M55" s="17">
        <f t="shared" si="11"/>
        <v>10000</v>
      </c>
      <c r="N55" s="18"/>
      <c r="O55" s="18"/>
      <c r="P55" s="18"/>
      <c r="Q55" s="11"/>
    </row>
    <row r="56" spans="1:17" ht="15.75">
      <c r="A56" s="7">
        <v>10</v>
      </c>
      <c r="B56" s="47" t="s">
        <v>119</v>
      </c>
      <c r="C56" s="27">
        <v>4182</v>
      </c>
      <c r="D56" s="27"/>
      <c r="E56" s="27"/>
      <c r="F56" s="27"/>
      <c r="G56" s="48"/>
      <c r="H56" s="17">
        <v>23000</v>
      </c>
      <c r="I56" s="16"/>
      <c r="J56" s="48"/>
      <c r="K56" s="17"/>
      <c r="L56" s="17"/>
      <c r="M56" s="17">
        <f t="shared" si="11"/>
        <v>23000</v>
      </c>
      <c r="N56" s="18"/>
      <c r="O56" s="18"/>
      <c r="P56" s="18"/>
      <c r="Q56" s="11"/>
    </row>
    <row r="57" spans="1:17" ht="15.75">
      <c r="A57" s="7"/>
      <c r="B57" s="63"/>
      <c r="C57" s="22">
        <f t="shared" ref="C57:H57" si="12">SUM(C47:C56)</f>
        <v>11661</v>
      </c>
      <c r="D57" s="22">
        <f t="shared" si="12"/>
        <v>0</v>
      </c>
      <c r="E57" s="22">
        <f t="shared" si="12"/>
        <v>0</v>
      </c>
      <c r="F57" s="22">
        <f t="shared" si="12"/>
        <v>0</v>
      </c>
      <c r="G57" s="22">
        <f t="shared" si="12"/>
        <v>0</v>
      </c>
      <c r="H57" s="22">
        <f t="shared" si="12"/>
        <v>143000</v>
      </c>
      <c r="I57" s="9"/>
      <c r="J57" s="9"/>
      <c r="K57" s="9"/>
      <c r="L57" s="9"/>
      <c r="M57" s="23">
        <f>SUM(M47:M56)</f>
        <v>143000</v>
      </c>
      <c r="N57" s="15"/>
      <c r="O57" s="11"/>
      <c r="P57" s="11"/>
      <c r="Q57" s="11"/>
    </row>
    <row r="58" spans="1:17">
      <c r="A58" s="201" t="s">
        <v>13</v>
      </c>
      <c r="B58" s="202"/>
      <c r="C58" s="202"/>
      <c r="D58" s="202"/>
      <c r="E58" s="202"/>
      <c r="F58" s="202"/>
      <c r="G58" s="202"/>
      <c r="H58" s="202"/>
      <c r="I58" s="202"/>
      <c r="J58" s="202"/>
      <c r="K58" s="202"/>
      <c r="L58" s="202"/>
      <c r="M58" s="203"/>
      <c r="N58" s="20"/>
      <c r="O58" s="21"/>
      <c r="P58" s="11"/>
      <c r="Q58" s="11"/>
    </row>
    <row r="59" spans="1:17">
      <c r="A59" s="7"/>
      <c r="B59" s="204" t="s">
        <v>24</v>
      </c>
      <c r="C59" s="205"/>
      <c r="D59" s="205"/>
      <c r="E59" s="205"/>
      <c r="F59" s="205"/>
      <c r="G59" s="205"/>
      <c r="H59" s="206"/>
      <c r="I59" s="7"/>
      <c r="J59" s="9">
        <f>J31*1.06/100</f>
        <v>15302.384878557981</v>
      </c>
      <c r="K59" s="9"/>
      <c r="L59" s="9"/>
      <c r="M59" s="9">
        <f>J59</f>
        <v>15302.384878557981</v>
      </c>
      <c r="N59" s="15"/>
      <c r="O59" s="20"/>
      <c r="P59" s="11"/>
      <c r="Q59" s="11"/>
    </row>
    <row r="60" spans="1:17">
      <c r="A60" s="7"/>
      <c r="B60" s="22" t="s">
        <v>18</v>
      </c>
      <c r="C60" s="22"/>
      <c r="D60" s="22"/>
      <c r="E60" s="22"/>
      <c r="F60" s="22"/>
      <c r="G60" s="22"/>
      <c r="H60" s="22"/>
      <c r="I60" s="23">
        <f>I59</f>
        <v>0</v>
      </c>
      <c r="J60" s="23">
        <f>H57+J59+J31+H45</f>
        <v>1765599.6998368581</v>
      </c>
      <c r="K60" s="23">
        <f>K31+K57+K59</f>
        <v>0</v>
      </c>
      <c r="L60" s="42">
        <f>L31+L57+L59</f>
        <v>900000.0342512147</v>
      </c>
      <c r="M60" s="42">
        <f>M31+M57+M59+M45</f>
        <v>832599.66558564326</v>
      </c>
      <c r="N60" s="20"/>
      <c r="O60" s="21"/>
      <c r="P60" s="11"/>
      <c r="Q60" s="11"/>
    </row>
    <row r="61" spans="1:17" ht="28.5">
      <c r="A61" s="7"/>
      <c r="B61" s="24" t="s">
        <v>94</v>
      </c>
      <c r="C61" s="7"/>
      <c r="D61" s="7"/>
      <c r="E61" s="7"/>
      <c r="F61" s="7"/>
      <c r="G61" s="7"/>
      <c r="H61" s="7"/>
      <c r="I61" s="7"/>
      <c r="J61" s="9"/>
      <c r="K61" s="9"/>
      <c r="L61" s="9"/>
      <c r="M61" s="62">
        <v>84898.38</v>
      </c>
      <c r="N61" s="20"/>
      <c r="O61" s="20"/>
      <c r="P61" s="11"/>
      <c r="Q61" s="11"/>
    </row>
    <row r="62" spans="1:17">
      <c r="A62" s="207" t="s">
        <v>48</v>
      </c>
      <c r="B62" s="208"/>
      <c r="C62" s="208"/>
      <c r="D62" s="208"/>
      <c r="E62" s="208"/>
      <c r="F62" s="208"/>
      <c r="G62" s="208"/>
      <c r="H62" s="208"/>
      <c r="I62" s="208"/>
      <c r="J62" s="208"/>
      <c r="K62" s="208"/>
      <c r="L62" s="208"/>
      <c r="M62" s="209"/>
      <c r="N62" s="15"/>
      <c r="O62" s="11"/>
      <c r="P62" s="11"/>
      <c r="Q62" s="11"/>
    </row>
    <row r="63" spans="1:17" ht="22.5">
      <c r="A63" s="210" t="s">
        <v>0</v>
      </c>
      <c r="B63" s="210" t="s">
        <v>1</v>
      </c>
      <c r="C63" s="210" t="s">
        <v>49</v>
      </c>
      <c r="D63" s="210" t="s">
        <v>50</v>
      </c>
      <c r="E63" s="210"/>
      <c r="F63" s="210" t="s">
        <v>51</v>
      </c>
      <c r="G63" s="210" t="s">
        <v>52</v>
      </c>
      <c r="H63" s="210"/>
      <c r="I63" s="210"/>
      <c r="J63" s="210"/>
      <c r="K63" s="210"/>
      <c r="L63" s="210"/>
      <c r="M63" s="57" t="s">
        <v>53</v>
      </c>
      <c r="N63" s="20"/>
      <c r="O63" s="11"/>
      <c r="P63" s="11"/>
      <c r="Q63" s="11"/>
    </row>
    <row r="64" spans="1:17" ht="33.75">
      <c r="A64" s="210"/>
      <c r="B64" s="210"/>
      <c r="C64" s="210"/>
      <c r="D64" s="61" t="s">
        <v>5</v>
      </c>
      <c r="E64" s="61" t="s">
        <v>6</v>
      </c>
      <c r="F64" s="210"/>
      <c r="G64" s="210"/>
      <c r="H64" s="210"/>
      <c r="I64" s="210"/>
      <c r="J64" s="210"/>
      <c r="K64" s="210"/>
      <c r="L64" s="210"/>
      <c r="M64" s="58"/>
      <c r="N64" s="20"/>
      <c r="O64" s="21"/>
      <c r="P64" s="11"/>
      <c r="Q64" s="11"/>
    </row>
    <row r="65" spans="1:14">
      <c r="A65" s="61">
        <v>1</v>
      </c>
      <c r="B65" s="61">
        <f t="shared" ref="B65:G65" si="13">A65+1</f>
        <v>2</v>
      </c>
      <c r="C65" s="61">
        <f t="shared" si="13"/>
        <v>3</v>
      </c>
      <c r="D65" s="61">
        <f t="shared" si="13"/>
        <v>4</v>
      </c>
      <c r="E65" s="61">
        <f t="shared" si="13"/>
        <v>5</v>
      </c>
      <c r="F65" s="61">
        <f t="shared" si="13"/>
        <v>6</v>
      </c>
      <c r="G65" s="210">
        <f t="shared" si="13"/>
        <v>7</v>
      </c>
      <c r="H65" s="210"/>
      <c r="I65" s="210"/>
      <c r="J65" s="210"/>
      <c r="K65" s="210"/>
      <c r="L65" s="210"/>
      <c r="M65" s="59">
        <v>8</v>
      </c>
      <c r="N65" s="1"/>
    </row>
    <row r="66" spans="1:14" ht="67.5">
      <c r="A66" s="36">
        <v>1</v>
      </c>
      <c r="B66" s="7" t="s">
        <v>35</v>
      </c>
      <c r="C66" s="36">
        <v>3.5</v>
      </c>
      <c r="D66" s="8" t="s">
        <v>46</v>
      </c>
      <c r="E66" s="8" t="s">
        <v>43</v>
      </c>
      <c r="F66" s="37">
        <f>J18/D18</f>
        <v>454.90445859872614</v>
      </c>
      <c r="G66" s="211" t="s">
        <v>54</v>
      </c>
      <c r="H66" s="211"/>
      <c r="I66" s="211"/>
      <c r="J66" s="211"/>
      <c r="K66" s="211"/>
      <c r="L66" s="211"/>
      <c r="M66" s="59" t="s">
        <v>55</v>
      </c>
      <c r="N66" s="1"/>
    </row>
    <row r="67" spans="1:14" ht="96.75" customHeight="1">
      <c r="A67" s="36">
        <v>2</v>
      </c>
      <c r="B67" s="7" t="s">
        <v>21</v>
      </c>
      <c r="C67" s="36">
        <v>3.5</v>
      </c>
      <c r="D67" s="8" t="s">
        <v>44</v>
      </c>
      <c r="E67" s="8" t="s">
        <v>45</v>
      </c>
      <c r="F67" s="37">
        <f>J19/D19</f>
        <v>420.50394944707739</v>
      </c>
      <c r="G67" s="211" t="s">
        <v>54</v>
      </c>
      <c r="H67" s="211"/>
      <c r="I67" s="211"/>
      <c r="J67" s="211"/>
      <c r="K67" s="211"/>
      <c r="L67" s="211"/>
      <c r="M67" s="59" t="s">
        <v>55</v>
      </c>
      <c r="N67" s="1"/>
    </row>
    <row r="68" spans="1:14" ht="98.25" customHeight="1">
      <c r="A68" s="36">
        <v>3</v>
      </c>
      <c r="B68" s="7" t="s">
        <v>27</v>
      </c>
      <c r="C68" s="36">
        <v>3.5</v>
      </c>
      <c r="D68" s="13" t="s">
        <v>34</v>
      </c>
      <c r="E68" s="8" t="s">
        <v>33</v>
      </c>
      <c r="F68" s="37">
        <f>J20/D20</f>
        <v>63.793309999999998</v>
      </c>
      <c r="G68" s="211" t="s">
        <v>56</v>
      </c>
      <c r="H68" s="211"/>
      <c r="I68" s="211"/>
      <c r="J68" s="211"/>
      <c r="K68" s="211"/>
      <c r="L68" s="211"/>
      <c r="M68" s="59" t="s">
        <v>55</v>
      </c>
      <c r="N68" s="1"/>
    </row>
    <row r="69" spans="1:14" ht="98.25" customHeight="1">
      <c r="A69" s="36">
        <v>4</v>
      </c>
      <c r="B69" s="7" t="s">
        <v>124</v>
      </c>
      <c r="C69" s="36"/>
      <c r="D69" s="13" t="s">
        <v>34</v>
      </c>
      <c r="E69" s="8" t="s">
        <v>33</v>
      </c>
      <c r="F69" s="37">
        <f>J21/C21</f>
        <v>63.793309999999998</v>
      </c>
      <c r="G69" s="211" t="s">
        <v>56</v>
      </c>
      <c r="H69" s="211"/>
      <c r="I69" s="211"/>
      <c r="J69" s="211"/>
      <c r="K69" s="211"/>
      <c r="L69" s="211"/>
      <c r="M69" s="59" t="s">
        <v>55</v>
      </c>
      <c r="N69" s="1"/>
    </row>
    <row r="70" spans="1:14" ht="87.75" customHeight="1">
      <c r="A70" s="36">
        <v>5</v>
      </c>
      <c r="B70" s="7" t="s">
        <v>29</v>
      </c>
      <c r="C70" s="36">
        <v>3</v>
      </c>
      <c r="D70" s="13" t="s">
        <v>34</v>
      </c>
      <c r="E70" s="8" t="s">
        <v>33</v>
      </c>
      <c r="F70" s="37">
        <f t="shared" ref="F70:F78" si="14">J22/D22</f>
        <v>63.793309999999998</v>
      </c>
      <c r="G70" s="211" t="s">
        <v>57</v>
      </c>
      <c r="H70" s="211"/>
      <c r="I70" s="211"/>
      <c r="J70" s="211"/>
      <c r="K70" s="211"/>
      <c r="L70" s="211"/>
      <c r="M70" s="59" t="s">
        <v>55</v>
      </c>
      <c r="N70" s="1"/>
    </row>
    <row r="71" spans="1:14" ht="67.5">
      <c r="A71" s="36">
        <v>6</v>
      </c>
      <c r="B71" s="7" t="s">
        <v>36</v>
      </c>
      <c r="C71" s="36">
        <v>4</v>
      </c>
      <c r="D71" s="13" t="s">
        <v>34</v>
      </c>
      <c r="E71" s="8" t="s">
        <v>33</v>
      </c>
      <c r="F71" s="37">
        <f t="shared" si="14"/>
        <v>63.793309999999998</v>
      </c>
      <c r="G71" s="211" t="s">
        <v>58</v>
      </c>
      <c r="H71" s="211"/>
      <c r="I71" s="211"/>
      <c r="J71" s="211"/>
      <c r="K71" s="211"/>
      <c r="L71" s="211"/>
      <c r="M71" s="59" t="s">
        <v>55</v>
      </c>
      <c r="N71" s="1"/>
    </row>
    <row r="72" spans="1:14" ht="67.5">
      <c r="A72" s="36">
        <v>7</v>
      </c>
      <c r="B72" s="26" t="s">
        <v>37</v>
      </c>
      <c r="C72" s="36">
        <v>3</v>
      </c>
      <c r="D72" s="13" t="s">
        <v>34</v>
      </c>
      <c r="E72" s="8" t="s">
        <v>33</v>
      </c>
      <c r="F72" s="37">
        <f t="shared" si="14"/>
        <v>63.793309999999998</v>
      </c>
      <c r="G72" s="211" t="s">
        <v>59</v>
      </c>
      <c r="H72" s="211"/>
      <c r="I72" s="211"/>
      <c r="J72" s="211"/>
      <c r="K72" s="211"/>
      <c r="L72" s="211"/>
      <c r="M72" s="59" t="s">
        <v>55</v>
      </c>
      <c r="N72" s="1"/>
    </row>
    <row r="73" spans="1:14" ht="67.5">
      <c r="A73" s="36">
        <v>8</v>
      </c>
      <c r="B73" s="7" t="s">
        <v>28</v>
      </c>
      <c r="C73" s="36">
        <v>3</v>
      </c>
      <c r="D73" s="13" t="s">
        <v>34</v>
      </c>
      <c r="E73" s="8" t="s">
        <v>33</v>
      </c>
      <c r="F73" s="37">
        <f t="shared" si="14"/>
        <v>63.793309999999991</v>
      </c>
      <c r="G73" s="211" t="s">
        <v>60</v>
      </c>
      <c r="H73" s="211"/>
      <c r="I73" s="211"/>
      <c r="J73" s="211"/>
      <c r="K73" s="211"/>
      <c r="L73" s="211"/>
      <c r="M73" s="59" t="s">
        <v>55</v>
      </c>
      <c r="N73" s="1"/>
    </row>
    <row r="74" spans="1:14" ht="67.5">
      <c r="A74" s="36">
        <v>9</v>
      </c>
      <c r="B74" s="7" t="s">
        <v>38</v>
      </c>
      <c r="C74" s="36">
        <v>3</v>
      </c>
      <c r="D74" s="13" t="s">
        <v>34</v>
      </c>
      <c r="E74" s="8" t="s">
        <v>33</v>
      </c>
      <c r="F74" s="37">
        <f t="shared" si="14"/>
        <v>63.793309999999998</v>
      </c>
      <c r="G74" s="211" t="s">
        <v>61</v>
      </c>
      <c r="H74" s="211"/>
      <c r="I74" s="211"/>
      <c r="J74" s="211"/>
      <c r="K74" s="211"/>
      <c r="L74" s="211"/>
      <c r="M74" s="59" t="s">
        <v>55</v>
      </c>
      <c r="N74" s="1"/>
    </row>
    <row r="75" spans="1:14" ht="67.5">
      <c r="A75" s="36">
        <v>10</v>
      </c>
      <c r="B75" s="7" t="s">
        <v>39</v>
      </c>
      <c r="C75" s="36">
        <v>3</v>
      </c>
      <c r="D75" s="13" t="s">
        <v>34</v>
      </c>
      <c r="E75" s="8" t="s">
        <v>33</v>
      </c>
      <c r="F75" s="37">
        <f t="shared" si="14"/>
        <v>63.793309999999998</v>
      </c>
      <c r="G75" s="211" t="s">
        <v>62</v>
      </c>
      <c r="H75" s="211"/>
      <c r="I75" s="211"/>
      <c r="J75" s="211"/>
      <c r="K75" s="211"/>
      <c r="L75" s="211"/>
      <c r="M75" s="59" t="s">
        <v>55</v>
      </c>
      <c r="N75" s="1"/>
    </row>
    <row r="76" spans="1:14" ht="67.5">
      <c r="A76" s="36">
        <v>11</v>
      </c>
      <c r="B76" s="7" t="s">
        <v>40</v>
      </c>
      <c r="C76" s="36">
        <v>3.5</v>
      </c>
      <c r="D76" s="13" t="s">
        <v>34</v>
      </c>
      <c r="E76" s="8" t="s">
        <v>33</v>
      </c>
      <c r="F76" s="37">
        <f t="shared" si="14"/>
        <v>63.793309999999998</v>
      </c>
      <c r="G76" s="211" t="s">
        <v>103</v>
      </c>
      <c r="H76" s="211"/>
      <c r="I76" s="211"/>
      <c r="J76" s="211"/>
      <c r="K76" s="211"/>
      <c r="L76" s="211"/>
      <c r="M76" s="59" t="s">
        <v>55</v>
      </c>
      <c r="N76" s="1"/>
    </row>
    <row r="77" spans="1:14" ht="67.5">
      <c r="A77" s="36">
        <v>12</v>
      </c>
      <c r="B77" s="7" t="s">
        <v>41</v>
      </c>
      <c r="C77" s="36">
        <v>3.5</v>
      </c>
      <c r="D77" s="13" t="s">
        <v>34</v>
      </c>
      <c r="E77" s="8" t="s">
        <v>33</v>
      </c>
      <c r="F77" s="37">
        <f t="shared" si="14"/>
        <v>63.793309999999991</v>
      </c>
      <c r="G77" s="211" t="s">
        <v>63</v>
      </c>
      <c r="H77" s="211"/>
      <c r="I77" s="211"/>
      <c r="J77" s="211"/>
      <c r="K77" s="211"/>
      <c r="L77" s="211"/>
      <c r="M77" s="59" t="s">
        <v>55</v>
      </c>
      <c r="N77" s="1"/>
    </row>
    <row r="78" spans="1:14" ht="67.5">
      <c r="A78" s="36">
        <v>13</v>
      </c>
      <c r="B78" s="7" t="s">
        <v>42</v>
      </c>
      <c r="C78" s="36">
        <v>3.5</v>
      </c>
      <c r="D78" s="13" t="s">
        <v>34</v>
      </c>
      <c r="E78" s="8" t="s">
        <v>33</v>
      </c>
      <c r="F78" s="37">
        <f t="shared" si="14"/>
        <v>63.793309999999998</v>
      </c>
      <c r="G78" s="213" t="s">
        <v>64</v>
      </c>
      <c r="H78" s="213"/>
      <c r="I78" s="213"/>
      <c r="J78" s="213"/>
      <c r="K78" s="213"/>
      <c r="L78" s="213"/>
      <c r="M78" s="59" t="s">
        <v>55</v>
      </c>
      <c r="N78" s="1"/>
    </row>
    <row r="79" spans="1:14">
      <c r="A79" s="38"/>
      <c r="B79" s="38"/>
      <c r="C79" s="4"/>
      <c r="D79" s="5"/>
      <c r="E79" s="5"/>
      <c r="F79" s="4"/>
      <c r="G79" s="38"/>
      <c r="H79" s="38"/>
      <c r="I79" s="38"/>
      <c r="J79" s="38"/>
      <c r="K79" s="38"/>
      <c r="L79" s="38"/>
      <c r="M79" s="38"/>
      <c r="N79" s="1"/>
    </row>
    <row r="80" spans="1:14">
      <c r="A80" s="38"/>
      <c r="B80" s="212" t="s">
        <v>102</v>
      </c>
      <c r="C80" s="212"/>
      <c r="D80" s="212"/>
      <c r="E80" s="212"/>
      <c r="F80" s="212"/>
      <c r="G80" s="38"/>
      <c r="H80" s="39" t="s">
        <v>65</v>
      </c>
      <c r="I80" s="38"/>
      <c r="J80" s="38"/>
      <c r="K80" s="38"/>
      <c r="L80" s="38"/>
      <c r="M80" s="38"/>
      <c r="N80" s="1"/>
    </row>
    <row r="81" spans="1:14">
      <c r="A81" s="38"/>
      <c r="B81" s="39" t="s">
        <v>15</v>
      </c>
      <c r="C81" s="38"/>
      <c r="D81" s="38"/>
      <c r="E81" s="38"/>
      <c r="F81" s="38"/>
      <c r="G81" s="38"/>
      <c r="H81" s="38"/>
      <c r="J81" s="38"/>
      <c r="K81" s="38"/>
      <c r="L81" s="38"/>
      <c r="M81" s="38"/>
      <c r="N81" s="1"/>
    </row>
    <row r="82" spans="1:14">
      <c r="A82" s="38"/>
      <c r="B82" s="43">
        <v>80224126655</v>
      </c>
      <c r="C82" s="38"/>
      <c r="D82" s="38"/>
      <c r="E82" s="38"/>
      <c r="F82" s="40"/>
      <c r="G82" s="38"/>
      <c r="H82" s="38"/>
      <c r="I82" s="38"/>
      <c r="J82" s="38"/>
      <c r="K82" s="38"/>
      <c r="L82" s="38"/>
      <c r="M82" s="38"/>
      <c r="N82" s="1"/>
    </row>
  </sheetData>
  <mergeCells count="44">
    <mergeCell ref="B80:F80"/>
    <mergeCell ref="G69:L69"/>
    <mergeCell ref="G78:L78"/>
    <mergeCell ref="G72:L72"/>
    <mergeCell ref="G73:L73"/>
    <mergeCell ref="G74:L74"/>
    <mergeCell ref="G75:L75"/>
    <mergeCell ref="G76:L76"/>
    <mergeCell ref="G77:L77"/>
    <mergeCell ref="G71:L71"/>
    <mergeCell ref="G65:L65"/>
    <mergeCell ref="G66:L66"/>
    <mergeCell ref="G67:L67"/>
    <mergeCell ref="G68:L68"/>
    <mergeCell ref="G70:L70"/>
    <mergeCell ref="B59:H59"/>
    <mergeCell ref="A62:M62"/>
    <mergeCell ref="A63:A64"/>
    <mergeCell ref="B63:B64"/>
    <mergeCell ref="C63:C64"/>
    <mergeCell ref="D63:E63"/>
    <mergeCell ref="F63:F64"/>
    <mergeCell ref="G63:L64"/>
    <mergeCell ref="A17:M17"/>
    <mergeCell ref="A32:M32"/>
    <mergeCell ref="A33:M33"/>
    <mergeCell ref="A46:M46"/>
    <mergeCell ref="A58:M58"/>
    <mergeCell ref="A16:M16"/>
    <mergeCell ref="I1:L1"/>
    <mergeCell ref="A8:M8"/>
    <mergeCell ref="A9:M9"/>
    <mergeCell ref="A11:A14"/>
    <mergeCell ref="B11:B14"/>
    <mergeCell ref="C11:C14"/>
    <mergeCell ref="D11:D14"/>
    <mergeCell ref="E11:F13"/>
    <mergeCell ref="G11:H13"/>
    <mergeCell ref="I11:I14"/>
    <mergeCell ref="J11:M11"/>
    <mergeCell ref="J12:J14"/>
    <mergeCell ref="K12:M12"/>
    <mergeCell ref="K13:K14"/>
    <mergeCell ref="L13:M13"/>
  </mergeCells>
  <phoneticPr fontId="0" type="noConversion"/>
  <pageMargins left="0.7" right="0.7" top="0.75" bottom="0.75" header="0.3" footer="0.3"/>
  <pageSetup paperSize="9" orientation="portrait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капремонт на 2021 год</vt:lpstr>
      <vt:lpstr>По перспективной программе</vt:lpstr>
      <vt:lpstr>Лист3</vt:lpstr>
      <vt:lpstr>'капремонт на 2021 год'!Область_печати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Tokmakova_IN</cp:lastModifiedBy>
  <cp:lastPrinted>2021-12-09T08:21:16Z</cp:lastPrinted>
  <dcterms:created xsi:type="dcterms:W3CDTF">2017-12-13T14:10:11Z</dcterms:created>
  <dcterms:modified xsi:type="dcterms:W3CDTF">2021-12-09T08:40:54Z</dcterms:modified>
</cp:coreProperties>
</file>